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vija.milbrete\Desktop\2_06.02.2025\lemumi\"/>
    </mc:Choice>
  </mc:AlternateContent>
  <xr:revisionPtr revIDLastSave="0" documentId="8_{402585C3-A47C-46A8-9BE0-23E7B2160AD4}" xr6:coauthVersionLast="47" xr6:coauthVersionMax="47" xr10:uidLastSave="{00000000-0000-0000-0000-000000000000}"/>
  <bookViews>
    <workbookView xWindow="3825" yWindow="3780" windowWidth="21600" windowHeight="11280" xr2:uid="{00000000-000D-0000-FFFF-FFFF00000000}"/>
  </bookViews>
  <sheets>
    <sheet name="4-SAI" sheetId="1" r:id="rId1"/>
  </sheets>
  <definedNames>
    <definedName name="_xlnm._FilterDatabase" localSheetId="0" hidden="1">'4-SAI'!$A$15:$M$74</definedName>
    <definedName name="_xlnm.Print_Titles" localSheetId="0">'4-SAI'!$7:$13</definedName>
  </definedNames>
  <calcPr calcId="191029"/>
</workbook>
</file>

<file path=xl/calcChain.xml><?xml version="1.0" encoding="utf-8"?>
<calcChain xmlns="http://schemas.openxmlformats.org/spreadsheetml/2006/main">
  <c r="E83" i="1" l="1"/>
  <c r="E85" i="1"/>
  <c r="M16" i="1" l="1"/>
  <c r="M17" i="1"/>
  <c r="M18" i="1"/>
  <c r="M19" i="1"/>
  <c r="M20" i="1"/>
  <c r="M21" i="1"/>
  <c r="M22" i="1"/>
  <c r="K73" i="1"/>
  <c r="J73" i="1"/>
  <c r="I73" i="1"/>
  <c r="H73" i="1"/>
  <c r="G73" i="1"/>
  <c r="F73" i="1"/>
  <c r="K72" i="1"/>
  <c r="J72" i="1"/>
  <c r="I72" i="1"/>
  <c r="H72" i="1"/>
  <c r="G72" i="1"/>
  <c r="F72" i="1"/>
  <c r="K71" i="1"/>
  <c r="J71" i="1"/>
  <c r="I71" i="1"/>
  <c r="H71" i="1"/>
  <c r="G71" i="1"/>
  <c r="F71" i="1"/>
  <c r="M81" i="1" l="1"/>
  <c r="M76" i="1"/>
  <c r="M77" i="1"/>
  <c r="M78" i="1"/>
  <c r="F79" i="1"/>
  <c r="G79" i="1"/>
  <c r="H79" i="1"/>
  <c r="I79" i="1"/>
  <c r="J79" i="1"/>
  <c r="K79" i="1"/>
  <c r="L79" i="1"/>
  <c r="E79" i="1"/>
  <c r="G74" i="1"/>
  <c r="H74" i="1"/>
  <c r="I74" i="1"/>
  <c r="J74" i="1"/>
  <c r="K74" i="1"/>
  <c r="E74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  <c r="M48" i="1"/>
  <c r="M49" i="1"/>
  <c r="M50" i="1"/>
  <c r="M51" i="1"/>
  <c r="M52" i="1"/>
  <c r="M53" i="1"/>
  <c r="M54" i="1"/>
  <c r="M55" i="1"/>
  <c r="M56" i="1"/>
  <c r="M57" i="1"/>
  <c r="M58" i="1"/>
  <c r="M59" i="1"/>
  <c r="M60" i="1"/>
  <c r="M61" i="1"/>
  <c r="M62" i="1"/>
  <c r="M63" i="1"/>
  <c r="M64" i="1"/>
  <c r="M65" i="1"/>
  <c r="M66" i="1"/>
  <c r="M67" i="1"/>
  <c r="M68" i="1"/>
  <c r="M69" i="1"/>
  <c r="M70" i="1"/>
  <c r="M71" i="1"/>
  <c r="M72" i="1"/>
  <c r="M73" i="1"/>
  <c r="M15" i="1"/>
  <c r="L74" i="1" l="1"/>
  <c r="L83" i="1" s="1"/>
  <c r="J83" i="1"/>
  <c r="J85" i="1" s="1"/>
  <c r="K83" i="1"/>
  <c r="K85" i="1" s="1"/>
  <c r="M79" i="1"/>
  <c r="F74" i="1"/>
  <c r="I83" i="1"/>
  <c r="I85" i="1" s="1"/>
  <c r="G83" i="1"/>
  <c r="G85" i="1" s="1"/>
  <c r="H83" i="1"/>
  <c r="H85" i="1" s="1"/>
  <c r="F83" i="1" l="1"/>
  <c r="M74" i="1"/>
  <c r="M83" i="1" l="1"/>
  <c r="F85" i="1"/>
</calcChain>
</file>

<file path=xl/sharedStrings.xml><?xml version="1.0" encoding="utf-8"?>
<sst xmlns="http://schemas.openxmlformats.org/spreadsheetml/2006/main" count="258" uniqueCount="238">
  <si>
    <t>Pārskats par saistību apmēru</t>
  </si>
  <si>
    <t>x</t>
  </si>
  <si>
    <t>(euro)</t>
  </si>
  <si>
    <t>Saistību apmērs</t>
  </si>
  <si>
    <t>turpmākajos gados</t>
  </si>
  <si>
    <t>pavisam (1.+2.+3.+4.+ 5+.6.+7.+8.)</t>
  </si>
  <si>
    <t>KOPĀ:</t>
  </si>
  <si>
    <t>Studiju kredīts</t>
  </si>
  <si>
    <t>SIA "Ķekavas nami" aizņēmums kurināmā iegādei</t>
  </si>
  <si>
    <t>Citas ilgtermiņa saistības</t>
  </si>
  <si>
    <t>Kopā saistības</t>
  </si>
  <si>
    <t>Saistību apjoms % no plānotajiem pamatbudžeta ieņēmumiem</t>
  </si>
  <si>
    <t>2025</t>
  </si>
  <si>
    <t>A2/1/13/75</t>
  </si>
  <si>
    <t>P-44/2013</t>
  </si>
  <si>
    <t>A2/1/09/460</t>
  </si>
  <si>
    <t>PL-29/2013</t>
  </si>
  <si>
    <t>A2/1/14/82</t>
  </si>
  <si>
    <t>P-28/2014</t>
  </si>
  <si>
    <t>A2/1/14/687</t>
  </si>
  <si>
    <t>P-448/2014</t>
  </si>
  <si>
    <t>A2/1/15/585</t>
  </si>
  <si>
    <t>P-386/2015</t>
  </si>
  <si>
    <t>A2/1/15/584</t>
  </si>
  <si>
    <t>P-385/2015</t>
  </si>
  <si>
    <t>A2/1/16/24</t>
  </si>
  <si>
    <t>P-10/2016</t>
  </si>
  <si>
    <t>A2/1/16/192</t>
  </si>
  <si>
    <t>P-108/2016</t>
  </si>
  <si>
    <t>A2/1/16/237</t>
  </si>
  <si>
    <t>P-149/2016</t>
  </si>
  <si>
    <t>A2/1/16/498</t>
  </si>
  <si>
    <t>P-366/2016</t>
  </si>
  <si>
    <t>A2/1/17/352</t>
  </si>
  <si>
    <t>P-242/2017</t>
  </si>
  <si>
    <t>A2/1/17/670</t>
  </si>
  <si>
    <t>P-521/2017</t>
  </si>
  <si>
    <t>A2/1/17/671</t>
  </si>
  <si>
    <t>P-522/2017</t>
  </si>
  <si>
    <t>A2/1/17/760</t>
  </si>
  <si>
    <t>P-588/2017</t>
  </si>
  <si>
    <t>A2/1/17/876</t>
  </si>
  <si>
    <t>P-644/2017</t>
  </si>
  <si>
    <t>A2/1/18/234</t>
  </si>
  <si>
    <t>P-189/2018</t>
  </si>
  <si>
    <t>A2/1/18/233</t>
  </si>
  <si>
    <t>P-190/2018</t>
  </si>
  <si>
    <t>A2/1/18/628</t>
  </si>
  <si>
    <t>P-521/2018</t>
  </si>
  <si>
    <t>A2/1/18/753</t>
  </si>
  <si>
    <t>P-627/2018</t>
  </si>
  <si>
    <t>A2/1/18/886</t>
  </si>
  <si>
    <t>P-724/2018</t>
  </si>
  <si>
    <t>A2/1/19/70</t>
  </si>
  <si>
    <t>P-32/2019</t>
  </si>
  <si>
    <t>A2/1/19/153</t>
  </si>
  <si>
    <t>P-82/2019</t>
  </si>
  <si>
    <t>A2/1/19/152</t>
  </si>
  <si>
    <t>P-83/2019</t>
  </si>
  <si>
    <t>A2/1/20/175</t>
  </si>
  <si>
    <t>P-122/2020</t>
  </si>
  <si>
    <t>A2/1/20/366</t>
  </si>
  <si>
    <t>P-154/2020</t>
  </si>
  <si>
    <t>A2/1/20/647</t>
  </si>
  <si>
    <t>P-299/2020</t>
  </si>
  <si>
    <t>A2/1/20/818</t>
  </si>
  <si>
    <t>P-442/2020</t>
  </si>
  <si>
    <t>A2/1/20/822</t>
  </si>
  <si>
    <t>P-441/2020</t>
  </si>
  <si>
    <t>A2/1/20/850</t>
  </si>
  <si>
    <t>P-473/2020</t>
  </si>
  <si>
    <t>A2/1/21/119</t>
  </si>
  <si>
    <t>P-56/2021</t>
  </si>
  <si>
    <t>A2/1/21/125</t>
  </si>
  <si>
    <t>P-70/2021</t>
  </si>
  <si>
    <t>A2/1/21/586</t>
  </si>
  <si>
    <t>P-429/2021</t>
  </si>
  <si>
    <t>A2/1/21/585</t>
  </si>
  <si>
    <t>P-430/2021</t>
  </si>
  <si>
    <t>P-431/2022</t>
  </si>
  <si>
    <t>A2/1/22/35</t>
  </si>
  <si>
    <t>P-11/2022</t>
  </si>
  <si>
    <t>A2/1/22/149</t>
  </si>
  <si>
    <t>P-80/2022</t>
  </si>
  <si>
    <t>A2/1/22/361</t>
  </si>
  <si>
    <t>P-248/2022</t>
  </si>
  <si>
    <t>A2/1/22/362</t>
  </si>
  <si>
    <t>P-247/2022</t>
  </si>
  <si>
    <t>A2/1/22/451</t>
  </si>
  <si>
    <t>P-316/2022</t>
  </si>
  <si>
    <t>A2/1/22/450</t>
  </si>
  <si>
    <t>P-317/2022</t>
  </si>
  <si>
    <t>A2/1/22/449</t>
  </si>
  <si>
    <t>P-318/2022</t>
  </si>
  <si>
    <t>A2/1/22/448</t>
  </si>
  <si>
    <t>P-319/2022</t>
  </si>
  <si>
    <t>A2/1/22/578</t>
  </si>
  <si>
    <t>P-388/2022</t>
  </si>
  <si>
    <t>A2/1/23/79</t>
  </si>
  <si>
    <t>P-37/2023</t>
  </si>
  <si>
    <t>A2/1/23/77</t>
  </si>
  <si>
    <t>P-38/2023</t>
  </si>
  <si>
    <t>A2/1/23/205</t>
  </si>
  <si>
    <t>P-134/2023</t>
  </si>
  <si>
    <t>A2/1/23/312</t>
  </si>
  <si>
    <t>P-241/2023</t>
  </si>
  <si>
    <t>A2/1/23/427</t>
  </si>
  <si>
    <t>P-342/2023</t>
  </si>
  <si>
    <t>A2/1/23/428</t>
  </si>
  <si>
    <t>P-343/2023</t>
  </si>
  <si>
    <t>A2/1/23/426</t>
  </si>
  <si>
    <t>P-341/2023</t>
  </si>
  <si>
    <t>A2/1/23/430</t>
  </si>
  <si>
    <t>P-345/2023</t>
  </si>
  <si>
    <t>A2/1/24/27</t>
  </si>
  <si>
    <t>P-23/2024</t>
  </si>
  <si>
    <t>A2/1/24/60</t>
  </si>
  <si>
    <t>P-59/2024</t>
  </si>
  <si>
    <t>A2/1/24/308</t>
  </si>
  <si>
    <t>P-286/2024</t>
  </si>
  <si>
    <t>A2/1/24/307</t>
  </si>
  <si>
    <t>P-285/2024</t>
  </si>
  <si>
    <t>Jaunsila ceļa pārbūve</t>
  </si>
  <si>
    <t>Titurgas PII</t>
  </si>
  <si>
    <t>Publiskā ārtelpa (Ābeļdārzs)</t>
  </si>
  <si>
    <t>PROJEKTS</t>
  </si>
  <si>
    <t>Aizņēmuma līgums</t>
  </si>
  <si>
    <t>Trančes numurs</t>
  </si>
  <si>
    <t>'Udenssaimniecības pakalpojumu attīstība Ķekavā,III kārta</t>
  </si>
  <si>
    <t>Plānotie pamatbudžeta ieņēmumi bez plānotajiem transferta ieņēmumiem no valsts budžeta noteiktam mērķim (izņemot klimata pārmaiņu finanšu instrumenta</t>
  </si>
  <si>
    <t xml:space="preserve">AF projekts (Nr.1.2.1.3.i.0/1/23/A/CFLA/024) "Ķekavas sporta kluba ēkas, Ķekava, Ķekavas novads, energoefektivitātes paaugstināšana”	</t>
  </si>
  <si>
    <t>prioritārais investīciju projekts "Satiksmes drošības uzlabošana Gaismas ielas (autoceļš V6) krustojumā ar autoceļu AC V6 – Ķekavas putnu fabrika, Ķekava, Ķekavas novads"</t>
  </si>
  <si>
    <t>Projekts "Ķeguma prospekta pārbūve no Parka ielas līdz Tilta ielai, Baldone, Ķekavas novads”</t>
  </si>
  <si>
    <t>Projekts "Pļavniekkalna sākumskolas esošā korpusa pārbūve”.</t>
  </si>
  <si>
    <t>projekta "Titurgas PII apkārtējo ceļu infrastruktūra, Baloži, Ķekavas novads" investīciju īstenošanai</t>
  </si>
  <si>
    <t xml:space="preserve">projekta "Apvienotā gājēju ceļa un veloceļa izbūve gar autoceļu V2 Ķekavas pagastā, Ķekavas novadā, no Katlakalna ielas (a/c V1) līdz Kāpu ielai" investīciju īstenošanai	</t>
  </si>
  <si>
    <t>projekta "Odukalna ielas pārbūve, Odukalns, Ķekavas pagasts, Ķekavas novads" investīciju īstenošanai</t>
  </si>
  <si>
    <t>projekta "Naudītes ielas pārbūve no Ķekavas apvedceļa līdz Asteru ielai, Katlakalns, Ķekavas pagasts, Ķekavas novads" investīciju īstenošanai</t>
  </si>
  <si>
    <t>projekta "Ķekavas vidusskolas sporta halles jaunbūves būvniecība Gaismas ielā 7A, Ķekavā, Ķekavas novadā" investīciju īstenošanai.</t>
  </si>
  <si>
    <t>projekts "Pļavniekkalna sākumskolas pārbūves būvprojekta izstrāde un būvdarbi</t>
  </si>
  <si>
    <t xml:space="preserve">RAF projekts (Nr.4.2.2.0/21/A/086) "Baldones pilsētas pārvaldes ēkas Pārupes iela 3, Baldone, Ķekavas novads, energoefektivitātes paaugstināšana".	</t>
  </si>
  <si>
    <t>ERAF projekts (Nr.4.2.2.0/21/A/090)""Ķekavas kultūras nama energoefektivitātes paaugstināšana</t>
  </si>
  <si>
    <t xml:space="preserve">projekta "Jauna pirmsskolas izglītības iestāde Titurgā, Baložu pilsētā, Ķekavas novadā - būvprojekta izstrāde" īstenošanai	</t>
  </si>
  <si>
    <t>projekta "Apvienotā gājēju ceļa un veloceliņa izbūve gar autoceļu V2 Ķekavas pagastā, Ķekavas novadā, no Egļu ielas līdz Katlakalna ielai (a/c V1)" investīciju īstenošanai</t>
  </si>
  <si>
    <t>projekta "Teritorijas labiekārtojums Zaļā ielā 5, Baložos" investīciju īstenošanai</t>
  </si>
  <si>
    <t>projekts "Gājēju ceļa izbūve gar autoceļu V6 Ķekava– putnu­fabrika (Ziemeļu iela) posmā no Sporta nama līdz Ziemeļu ielai Ķekavā, Ķekavas novadā" investīciju īstenošanai.</t>
  </si>
  <si>
    <t xml:space="preserve">projekta "Gājēju ceļa un veloceliņa izbūve gar autoceļu A7 Ķekavas pagastā, Ķekavas novadā" investīciju īstenošanai	</t>
  </si>
  <si>
    <t>2022. gada prioritārā investīciju projekta "Aktīvās atpūtas veicināšanas multifunkcionālo objektu izveide apkaimēs (Baložos)" īstenošanai.</t>
  </si>
  <si>
    <t xml:space="preserve">2022. gada prioritārā investīciju projekta "Aktīvās atpūtas veicināšanas multifunkcionālo objektu izveide apkaimēs (Baldonē)" īstenošanai.	</t>
  </si>
  <si>
    <t xml:space="preserve">ERAF projekta (Nr.8.1.2.0/17/I/036) "Ķekavas vidusskolas un Baložu vidusskolas mācību vides uzlabošana" īstenošanai.	</t>
  </si>
  <si>
    <t xml:space="preserve">ERAF projekta (Nr.8.1.2.0/17/I/036) "Ķekavas vidusskolas un Baložu vidusskolas mācību vides uzlabošana" īstenošanai	</t>
  </si>
  <si>
    <t>projekta "Gājēju ceļa un veloceliņa izbūve gar autoceļu A7 Ķekavas pagastā, Ķekavas novadā" īstenošanai</t>
  </si>
  <si>
    <t xml:space="preserve">projekta "Asfaltbetona seguma izbūve uz Ķekavas novada pašvaldības ielām, Ķekavas novads" īstenošanai	</t>
  </si>
  <si>
    <t xml:space="preserve">projekta "Gājēju ceļa un veloceliņa izbūve gar autoceļu A7, Ķekavas pagasts, Ķekavas novads (posms no zemes gabala ar kad Nr.80700080960 līdz īpašumam Annužas)" īstenošanai	</t>
  </si>
  <si>
    <t>ERAF projekta (Nr.3.3.1.0/18/I/010) "Infrastruktūras izbūve uzņēmējdarbības atbalstam Baložos, Ķekavas novadā" īstenošanai</t>
  </si>
  <si>
    <t>projekta "Pirmsskolas izglītības iestādes "Ieviņa" Ķekavas ciemā paplašināšana" īstenošanai</t>
  </si>
  <si>
    <t>projekta "Saules ielas pārbūve Odukalnā, Ķekavas pagastā, Ķekavas novadā" īstenošanai</t>
  </si>
  <si>
    <t>projekta "Apvienotā gājēju un veloceliņa izbūve gar autoceļu V2 Ķekavas pagastā, Ķekavas novadā" īstenošanai</t>
  </si>
  <si>
    <t xml:space="preserve">projekta "Saulgriežu ielas pārbūve no Kalnu ielas līdz Labrenča ielai Baložos, Ķekavas novadā (1. kārta)" īstenošanai	</t>
  </si>
  <si>
    <t xml:space="preserve">SIA "Baložu komunālā saimniecība" pamatkapitāla palielināšanai KF projekta (Nr.4.3.1.0/17/A/011) "Siltumtīklu modernizācija Titurgā" īstenošanai	</t>
  </si>
  <si>
    <t xml:space="preserve">ERAF projekta (Nr.4.2.2.0/17/I/086) “Energoefektivitātes paaugstināšana sociālajā aprūpes centrā “Baldone”” īstenošanai	</t>
  </si>
  <si>
    <t>EKII projekta (Nr.EKII-3/18) “Siltumnīcefekta gāzu emisiju samazināšana ar viedajām pilsētvides tehnoloģijām Baldones novadā” īstenošanai</t>
  </si>
  <si>
    <t>SIA “BŪKS” pamatkapitāla palielināšanai KF projekta (Nr.5.3.1.0/17/I/006) “Ūdenssaimniecības infrastruktūras attīstība Baldones pilsētā” īstenošanai</t>
  </si>
  <si>
    <t xml:space="preserve">Ceļu un to kompleksa investīciju projekta “Auto stāvlaukuma pārbūve pie Ķekavas novada pašvaldības administrācijas ēkas Gaismas ielā 19, Ķekavā, Ķekavas pagastā, Ķekavas novadā” īstenošanai	</t>
  </si>
  <si>
    <t xml:space="preserve">ERAF projekta (Nr.3.3.1.0/17/I/008) “Uzņēmējdarbības attīstībai nepieciešamās infrastruktūras izbūve Ķekavas novadā” īstenošanai	</t>
  </si>
  <si>
    <t xml:space="preserve">Projekta “Nākotnes ielas posma (no Dienvidu ielas līdz Mūzikas skolas stāvlaukumam) pārbūve un Nākotnes ielas ietves izbūve Ķekavā, Ķekavas pagastā, Ķekavas novadā” īstenošanai	</t>
  </si>
  <si>
    <t xml:space="preserve">SIA "Ķekavas nami” pamatkapitāla palielināšanai Kohēzijas fonda projekta (Nr.5.3.1.0/16/I/008) "Ūdenssaimniecības pakalpojumu attīstība Ķekavā, 4.kārta” īstenošanai	</t>
  </si>
  <si>
    <t xml:space="preserve">Prioritārā investīciju projekta „Ķekavas novada Jaunu ideju centra pārbūve” īstenošanai	</t>
  </si>
  <si>
    <t>Projekta „Kazeņu ielas daļa un Sporta ielas daļa ar stāvlaukumu un nepieciešamajiem inženiertīkliem un ārtelpas labiekārtojumu Katlakalnā, Ķekavas pagastā, Ķekavas novadā” īstenošanai</t>
  </si>
  <si>
    <t xml:space="preserve">Projekta „Rāmavas ielas rekonstrukcijas (no Mazās Rāmavas ielas līdz Pļavniekkalna ielai), Rāmavā, Ķekavas pagastā, Ķekavas novadā, 1. kārta” īstenošanai	</t>
  </si>
  <si>
    <t xml:space="preserve">ELFLA projekta (Nr.17-04-A00702-000048) "Kompleksa ceļa Daugmalē pārbūve” īstenošanai	</t>
  </si>
  <si>
    <t xml:space="preserve">Projekta „PII „Zvaigznīte” energoefektivitātes uzlabošana - pagraba siltināšana un drenāžas tīklu izbūve” īstenošanai	</t>
  </si>
  <si>
    <t>Projekta „Baldones vidusskolas stadiona būvniecība” īstenošanai</t>
  </si>
  <si>
    <t xml:space="preserve">Projekta „Skolas ielas pārbūve no Rīgas ielas līdz Dārzu ielai Baložos, Ķekavas novadā” īstenošanai	</t>
  </si>
  <si>
    <t>Projekta „Rāmavas ielas rekonstrukcija (no Mazās Rāmavas ielas līdz Pļavniekkalna ielai), Rāmavā, Ķekavas pagastā, Ķekavas novadā, II kārta” īstenošanai</t>
  </si>
  <si>
    <t>Projekta “PII „Avotiņš” piebūves būvniecības realizācija” īstenošanai</t>
  </si>
  <si>
    <t xml:space="preserve">Projekta „Ķekavas sākumskolas 3. kārtas būvniecība” daļas, kas saistīta ar izglītības funkcijas nodrošināšanu, finansēšanai	</t>
  </si>
  <si>
    <t xml:space="preserve">Projekta “Rīgas ielas (daļas) rekonstrukcija ar gājēju ietvi, veloceliņu, ielas apgaismojumu un lietus ūdens kanalizāciju Rīgas ielā (no Rīgas ielas 20 līdz robežai ar Olaines novadu), Baložos, Ķekavas novadā” īstenošanai	</t>
  </si>
  <si>
    <t xml:space="preserve">Projekta “Gājēju ietves III kārtas izbūve Pļavniekkalna ielā, Katlakalnā, Ķekavas pagastā, Ķekavas novadā” īstenošanai	</t>
  </si>
  <si>
    <t>Projekta “Baldones pirmsskolas izglītības iestādes “Vāverīte” rekonstrukcija – papildus korpusa celtniecības uzsākšana” īstenošanai</t>
  </si>
  <si>
    <t>Projekta „Ķekavas sākumskolas II kārtas būvniecība” īstenošanai</t>
  </si>
  <si>
    <t xml:space="preserve">Pamatkapitāla palielināšanai SIA „BŪKS” ar mērķi nodrošināt Kohēzijas fonda projekta „Ūdenssaimniecības attīstība Austrumlatvijas upju baseina pašvaldībās II kārta, Baldone” īstenošanai	</t>
  </si>
  <si>
    <t>Projekta „Ķekavas sākumskolas 3B korpusa būvniecība” īstenošanai</t>
  </si>
  <si>
    <t>Mērķis (līguma nosaukums)</t>
  </si>
  <si>
    <t>Galvojumi</t>
  </si>
  <si>
    <t>SEB banka</t>
  </si>
  <si>
    <t>Valsts kase</t>
  </si>
  <si>
    <t>Aizņēmumi</t>
  </si>
  <si>
    <t>KOPĀ aizņēmumi</t>
  </si>
  <si>
    <t>08.03.2013</t>
  </si>
  <si>
    <t>20.03.2013</t>
  </si>
  <si>
    <t>19.02.2014</t>
  </si>
  <si>
    <t>17.09.2014</t>
  </si>
  <si>
    <t>16.10.2015</t>
  </si>
  <si>
    <t>12.02.2016</t>
  </si>
  <si>
    <t>30.06.2016</t>
  </si>
  <si>
    <t>05.07.2016</t>
  </si>
  <si>
    <t>14.12.2016</t>
  </si>
  <si>
    <t>05.06.2017</t>
  </si>
  <si>
    <t>15.09.2017</t>
  </si>
  <si>
    <t>16.10.2017</t>
  </si>
  <si>
    <t>6.12.2017</t>
  </si>
  <si>
    <t>16.05.2018</t>
  </si>
  <si>
    <t>06.09.2018</t>
  </si>
  <si>
    <t>17.12.2018</t>
  </si>
  <si>
    <t>14.03.2019</t>
  </si>
  <si>
    <t>15.05.2019</t>
  </si>
  <si>
    <t>05.05.2020</t>
  </si>
  <si>
    <t>30.06.2020</t>
  </si>
  <si>
    <t>14.09.2020</t>
  </si>
  <si>
    <t>13.11.2020</t>
  </si>
  <si>
    <t>16.11.2020</t>
  </si>
  <si>
    <t>04.12.2020</t>
  </si>
  <si>
    <t>08.04.2021</t>
  </si>
  <si>
    <t>09.04.2021</t>
  </si>
  <si>
    <t>01.10.2021</t>
  </si>
  <si>
    <t>02.03.2022</t>
  </si>
  <si>
    <t>13.06.2022</t>
  </si>
  <si>
    <t>07.09.2022</t>
  </si>
  <si>
    <t>18.10.2022</t>
  </si>
  <si>
    <t>21.12.2022</t>
  </si>
  <si>
    <t>18.04.2023</t>
  </si>
  <si>
    <t>13.07.2023</t>
  </si>
  <si>
    <t>15.09.2023</t>
  </si>
  <si>
    <t>16.10.2023</t>
  </si>
  <si>
    <t>17.10.2023</t>
  </si>
  <si>
    <t>27.10.2023</t>
  </si>
  <si>
    <t>07.05.2024</t>
  </si>
  <si>
    <t>19.06.2024</t>
  </si>
  <si>
    <t>20.12.2024</t>
  </si>
  <si>
    <t>17.12.2024</t>
  </si>
  <si>
    <t>Līguma slēgšanas datums</t>
  </si>
  <si>
    <t>30.10.2018</t>
  </si>
  <si>
    <t>Daugmales pamatskolas sporta laukums (pārbūve)</t>
  </si>
  <si>
    <t>Ķekavas novada domes</t>
  </si>
  <si>
    <t>6.pielikums</t>
  </si>
  <si>
    <t xml:space="preserve">2025.gada 6.februāra saistošajiem noteikumiem Nr. 2/2025 </t>
  </si>
  <si>
    <t>Domes priekšsēdētāja     (*PARAKSTS)         Viktorija Baire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</si>
</sst>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0"/>
      <color rgb="FF000000"/>
      <name val="Arial"/>
    </font>
    <font>
      <sz val="12"/>
      <color rgb="FF000000"/>
      <name val="Times New Roman"/>
      <family val="1"/>
      <charset val="186"/>
    </font>
    <font>
      <b/>
      <sz val="12"/>
      <color rgb="FF000000"/>
      <name val="Times New Roman"/>
      <family val="1"/>
      <charset val="186"/>
    </font>
    <font>
      <sz val="10"/>
      <color rgb="FF000000"/>
      <name val="Times New Roman"/>
      <family val="1"/>
      <charset val="186"/>
    </font>
    <font>
      <i/>
      <sz val="12"/>
      <color rgb="FF000000"/>
      <name val="Times New Roman"/>
      <family val="1"/>
      <charset val="186"/>
    </font>
    <font>
      <b/>
      <sz val="10"/>
      <color rgb="FF000000"/>
      <name val="Times New Roman"/>
      <family val="1"/>
      <charset val="186"/>
    </font>
    <font>
      <i/>
      <sz val="10"/>
      <color rgb="FF000000"/>
      <name val="Times New Roman"/>
      <family val="1"/>
      <charset val="186"/>
    </font>
    <font>
      <sz val="10"/>
      <name val="Arial"/>
      <family val="2"/>
      <charset val="186"/>
    </font>
    <font>
      <sz val="10"/>
      <name val="Times New Roman"/>
      <family val="1"/>
      <charset val="186"/>
    </font>
    <font>
      <b/>
      <i/>
      <sz val="10"/>
      <name val="Times New Roman"/>
      <family val="1"/>
      <charset val="186"/>
    </font>
    <font>
      <sz val="11"/>
      <name val="Times New Roman"/>
      <family val="1"/>
      <charset val="186"/>
    </font>
    <font>
      <sz val="12"/>
      <name val="Times New Roman"/>
      <family val="1"/>
      <charset val="186"/>
    </font>
    <font>
      <b/>
      <sz val="11"/>
      <name val="Times New Roman"/>
      <family val="1"/>
      <charset val="186"/>
    </font>
    <font>
      <b/>
      <sz val="12"/>
      <name val="Times New Roman"/>
      <family val="1"/>
      <charset val="186"/>
    </font>
    <font>
      <b/>
      <u/>
      <sz val="10"/>
      <color rgb="FFFF0000"/>
      <name val="Times New Roman"/>
      <family val="1"/>
      <charset val="186"/>
    </font>
    <font>
      <b/>
      <sz val="10"/>
      <color rgb="FF000000"/>
      <name val="Arial"/>
      <family val="2"/>
      <charset val="186"/>
    </font>
    <font>
      <sz val="10"/>
      <color rgb="FF152935"/>
      <name val="Times New Roman"/>
      <family val="1"/>
      <charset val="186"/>
    </font>
    <font>
      <b/>
      <sz val="10"/>
      <name val="Times New Roman"/>
      <family val="1"/>
      <charset val="186"/>
    </font>
    <font>
      <b/>
      <sz val="16"/>
      <name val="Times New Roman"/>
      <family val="1"/>
      <charset val="186"/>
    </font>
    <font>
      <sz val="8"/>
      <name val="Arial"/>
      <family val="2"/>
      <charset val="186"/>
    </font>
    <font>
      <sz val="11"/>
      <name val="Calibri"/>
      <family val="2"/>
      <charset val="186"/>
      <scheme val="minor"/>
    </font>
    <font>
      <b/>
      <sz val="11"/>
      <color theme="1"/>
      <name val="Times New Roman"/>
      <family val="1"/>
      <charset val="186"/>
    </font>
    <font>
      <sz val="11"/>
      <color theme="1"/>
      <name val="Times New Roman"/>
      <family val="1"/>
      <charset val="186"/>
    </font>
    <font>
      <b/>
      <sz val="12"/>
      <color theme="1"/>
      <name val="Times New Roman"/>
      <family val="1"/>
      <charset val="186"/>
    </font>
    <font>
      <sz val="12"/>
      <color theme="1"/>
      <name val="Times New Roman"/>
      <family val="1"/>
      <charset val="186"/>
    </font>
    <font>
      <sz val="11"/>
      <color rgb="FF000000"/>
      <name val="Calibri"/>
      <family val="2"/>
      <charset val="186"/>
      <scheme val="minor"/>
    </font>
  </fonts>
  <fills count="8">
    <fill>
      <patternFill patternType="none"/>
    </fill>
    <fill>
      <patternFill patternType="gray125"/>
    </fill>
    <fill>
      <patternFill patternType="none"/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rgb="FF000000"/>
      </patternFill>
    </fill>
  </fills>
  <borders count="16">
    <border>
      <left/>
      <right/>
      <top/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hair">
        <color rgb="FF000000"/>
      </top>
      <bottom style="dotted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</borders>
  <cellStyleXfs count="4">
    <xf numFmtId="0" fontId="0" fillId="0" borderId="0"/>
    <xf numFmtId="0" fontId="7" fillId="2" borderId="0"/>
    <xf numFmtId="0" fontId="7" fillId="2" borderId="0"/>
    <xf numFmtId="0" fontId="25" fillId="2" borderId="0"/>
  </cellStyleXfs>
  <cellXfs count="117">
    <xf numFmtId="0" fontId="0" fillId="2" borderId="0" xfId="0" applyFill="1" applyProtection="1"/>
    <xf numFmtId="0" fontId="1" fillId="2" borderId="0" xfId="0" applyFont="1" applyFill="1" applyAlignment="1" applyProtection="1">
      <alignment horizontal="right"/>
    </xf>
    <xf numFmtId="0" fontId="1" fillId="2" borderId="0" xfId="0" applyFont="1" applyFill="1" applyProtection="1">
      <protection locked="0"/>
    </xf>
    <xf numFmtId="0" fontId="1" fillId="2" borderId="0" xfId="0" applyFont="1" applyFill="1" applyProtection="1">
      <protection locked="0"/>
    </xf>
    <xf numFmtId="0" fontId="1" fillId="2" borderId="0" xfId="0" applyFont="1" applyFill="1" applyProtection="1"/>
    <xf numFmtId="0" fontId="2" fillId="2" borderId="0" xfId="0" applyFont="1" applyFill="1" applyAlignment="1" applyProtection="1">
      <alignment horizontal="centerContinuous" wrapText="1"/>
    </xf>
    <xf numFmtId="0" fontId="2" fillId="2" borderId="0" xfId="0" applyFont="1" applyFill="1" applyAlignment="1" applyProtection="1">
      <alignment horizontal="center" vertical="center" wrapText="1"/>
    </xf>
    <xf numFmtId="0" fontId="1" fillId="2" borderId="0" xfId="0" applyFont="1" applyFill="1" applyAlignment="1" applyProtection="1">
      <alignment horizontal="center" vertical="center" wrapText="1"/>
    </xf>
    <xf numFmtId="0" fontId="1" fillId="2" borderId="0" xfId="0" applyFont="1" applyFill="1" applyAlignment="1" applyProtection="1">
      <alignment horizontal="center" wrapText="1"/>
    </xf>
    <xf numFmtId="0" fontId="3" fillId="2" borderId="1" xfId="0" applyFont="1" applyFill="1" applyBorder="1" applyAlignment="1" applyProtection="1">
      <alignment horizontal="center" wrapText="1"/>
    </xf>
    <xf numFmtId="0" fontId="3" fillId="2" borderId="1" xfId="0" applyFont="1" applyFill="1" applyBorder="1" applyAlignment="1" applyProtection="1">
      <alignment horizontal="center" wrapText="1"/>
    </xf>
    <xf numFmtId="0" fontId="3" fillId="2" borderId="0" xfId="0" applyFont="1" applyFill="1" applyAlignment="1" applyProtection="1">
      <alignment horizontal="centerContinuous"/>
    </xf>
    <xf numFmtId="0" fontId="3" fillId="2" borderId="0" xfId="0" applyFont="1" applyFill="1" applyAlignment="1" applyProtection="1">
      <alignment horizontal="center" wrapText="1"/>
    </xf>
    <xf numFmtId="0" fontId="1" fillId="2" borderId="0" xfId="0" applyFont="1" applyFill="1" applyAlignment="1" applyProtection="1">
      <alignment horizontal="center" vertical="center" wrapText="1"/>
      <protection locked="0"/>
    </xf>
    <xf numFmtId="0" fontId="1" fillId="2" borderId="0" xfId="0" applyFont="1" applyFill="1" applyAlignment="1" applyProtection="1">
      <alignment horizontal="center" vertical="center" wrapText="1"/>
      <protection locked="0"/>
    </xf>
    <xf numFmtId="0" fontId="4" fillId="2" borderId="0" xfId="0" applyFont="1" applyFill="1" applyProtection="1">
      <protection locked="0"/>
    </xf>
    <xf numFmtId="0" fontId="1" fillId="2" borderId="0" xfId="0" applyFont="1" applyFill="1" applyProtection="1">
      <protection locked="0"/>
    </xf>
    <xf numFmtId="0" fontId="5" fillId="2" borderId="1" xfId="0" applyFont="1" applyFill="1" applyBorder="1" applyAlignment="1" applyProtection="1">
      <alignment horizontal="center" vertical="center" wrapText="1"/>
    </xf>
    <xf numFmtId="49" fontId="3" fillId="2" borderId="1" xfId="0" applyNumberFormat="1" applyFont="1" applyFill="1" applyBorder="1" applyAlignment="1" applyProtection="1">
      <alignment horizontal="center" wrapText="1"/>
    </xf>
    <xf numFmtId="49" fontId="6" fillId="2" borderId="0" xfId="0" applyNumberFormat="1" applyFont="1" applyFill="1" applyAlignment="1" applyProtection="1">
      <alignment vertical="center" wrapText="1"/>
    </xf>
    <xf numFmtId="49" fontId="4" fillId="2" borderId="0" xfId="0" applyNumberFormat="1" applyFont="1" applyFill="1" applyProtection="1">
      <protection locked="0"/>
    </xf>
    <xf numFmtId="49" fontId="1" fillId="2" borderId="0" xfId="0" applyNumberFormat="1" applyFont="1" applyFill="1" applyProtection="1"/>
    <xf numFmtId="0" fontId="3" fillId="2" borderId="2" xfId="0" applyFont="1" applyFill="1" applyBorder="1" applyAlignment="1" applyProtection="1">
      <alignment vertical="center"/>
      <protection locked="0"/>
    </xf>
    <xf numFmtId="0" fontId="6" fillId="2" borderId="0" xfId="0" applyFont="1" applyFill="1" applyAlignment="1" applyProtection="1">
      <alignment horizontal="right" vertical="top"/>
      <protection locked="0"/>
    </xf>
    <xf numFmtId="3" fontId="0" fillId="2" borderId="0" xfId="0" applyNumberFormat="1" applyFill="1" applyProtection="1"/>
    <xf numFmtId="49" fontId="12" fillId="2" borderId="4" xfId="2" applyNumberFormat="1" applyFont="1" applyBorder="1" applyAlignment="1">
      <alignment horizontal="left"/>
    </xf>
    <xf numFmtId="49" fontId="10" fillId="2" borderId="4" xfId="2" applyNumberFormat="1" applyFont="1" applyBorder="1" applyAlignment="1">
      <alignment horizontal="center" vertical="center"/>
    </xf>
    <xf numFmtId="49" fontId="10" fillId="2" borderId="4" xfId="2" applyNumberFormat="1" applyFont="1" applyBorder="1" applyAlignment="1">
      <alignment horizontal="left"/>
    </xf>
    <xf numFmtId="0" fontId="11" fillId="2" borderId="4" xfId="2" applyFont="1" applyBorder="1"/>
    <xf numFmtId="0" fontId="13" fillId="2" borderId="4" xfId="2" applyFont="1" applyBorder="1" applyAlignment="1">
      <alignment horizontal="center"/>
    </xf>
    <xf numFmtId="0" fontId="11" fillId="2" borderId="4" xfId="2" applyFont="1" applyBorder="1" applyAlignment="1">
      <alignment horizontal="center"/>
    </xf>
    <xf numFmtId="49" fontId="10" fillId="2" borderId="4" xfId="2" applyNumberFormat="1" applyFont="1" applyBorder="1" applyAlignment="1">
      <alignment horizontal="left"/>
    </xf>
    <xf numFmtId="49" fontId="3" fillId="2" borderId="1" xfId="0" applyNumberFormat="1" applyFont="1" applyFill="1" applyBorder="1" applyAlignment="1" applyProtection="1">
      <alignment horizontal="center" vertical="center" wrapText="1"/>
    </xf>
    <xf numFmtId="49" fontId="10" fillId="2" borderId="4" xfId="2" applyNumberFormat="1" applyFont="1" applyBorder="1" applyAlignment="1">
      <alignment horizontal="left"/>
    </xf>
    <xf numFmtId="3" fontId="5" fillId="2" borderId="8" xfId="0" applyNumberFormat="1" applyFont="1" applyFill="1" applyBorder="1" applyAlignment="1" applyProtection="1">
      <alignment horizontal="right" vertical="center" wrapText="1"/>
    </xf>
    <xf numFmtId="49" fontId="3" fillId="2" borderId="8" xfId="0" applyNumberFormat="1" applyFont="1" applyFill="1" applyBorder="1" applyAlignment="1" applyProtection="1">
      <alignment horizontal="center" vertical="center" wrapText="1"/>
      <protection locked="0"/>
    </xf>
    <xf numFmtId="0" fontId="6" fillId="2" borderId="0" xfId="0" applyFont="1" applyFill="1" applyBorder="1" applyAlignment="1" applyProtection="1">
      <alignment vertical="center"/>
      <protection locked="0"/>
    </xf>
    <xf numFmtId="49" fontId="5" fillId="2" borderId="8" xfId="0" applyNumberFormat="1" applyFont="1" applyFill="1" applyBorder="1" applyAlignment="1" applyProtection="1">
      <alignment wrapText="1"/>
      <protection locked="0"/>
    </xf>
    <xf numFmtId="0" fontId="3" fillId="2" borderId="8" xfId="0" applyFont="1" applyFill="1" applyBorder="1" applyAlignment="1" applyProtection="1">
      <alignment horizontal="right" wrapText="1"/>
    </xf>
    <xf numFmtId="49" fontId="3" fillId="2" borderId="8" xfId="0" applyNumberFormat="1" applyFont="1" applyFill="1" applyBorder="1" applyAlignment="1" applyProtection="1">
      <alignment horizontal="left" vertical="center" wrapText="1"/>
      <protection locked="0"/>
    </xf>
    <xf numFmtId="49" fontId="3" fillId="2" borderId="8" xfId="0" applyNumberFormat="1" applyFont="1" applyFill="1" applyBorder="1" applyAlignment="1" applyProtection="1">
      <alignment horizontal="center" vertical="center" wrapText="1"/>
      <protection locked="0"/>
    </xf>
    <xf numFmtId="49" fontId="5" fillId="2" borderId="8" xfId="0" applyNumberFormat="1" applyFont="1" applyFill="1" applyBorder="1" applyAlignment="1" applyProtection="1">
      <alignment horizontal="right" vertical="center" wrapText="1"/>
      <protection locked="0"/>
    </xf>
    <xf numFmtId="49" fontId="3" fillId="2" borderId="8" xfId="0" applyNumberFormat="1" applyFont="1" applyFill="1" applyBorder="1" applyAlignment="1" applyProtection="1">
      <alignment wrapText="1"/>
      <protection locked="0"/>
    </xf>
    <xf numFmtId="49" fontId="5" fillId="2" borderId="8" xfId="0" applyNumberFormat="1" applyFont="1" applyFill="1" applyBorder="1" applyAlignment="1" applyProtection="1">
      <alignment vertical="center" wrapText="1"/>
      <protection locked="0"/>
    </xf>
    <xf numFmtId="0" fontId="3" fillId="2" borderId="8" xfId="0" applyFont="1" applyFill="1" applyBorder="1" applyAlignment="1" applyProtection="1">
      <alignment horizontal="right" vertical="center" wrapText="1"/>
    </xf>
    <xf numFmtId="49" fontId="15" fillId="2" borderId="8" xfId="0" applyNumberFormat="1" applyFont="1" applyFill="1" applyBorder="1" applyAlignment="1" applyProtection="1">
      <alignment horizontal="right" vertical="center" wrapText="1"/>
    </xf>
    <xf numFmtId="49" fontId="5" fillId="2" borderId="8" xfId="0" applyNumberFormat="1" applyFont="1" applyFill="1" applyBorder="1" applyAlignment="1" applyProtection="1">
      <alignment horizontal="right" vertical="center" wrapText="1"/>
      <protection locked="0"/>
    </xf>
    <xf numFmtId="49" fontId="15" fillId="2" borderId="8" xfId="0" applyNumberFormat="1" applyFont="1" applyFill="1" applyBorder="1" applyAlignment="1" applyProtection="1">
      <alignment horizontal="right" vertical="center" wrapText="1"/>
    </xf>
    <xf numFmtId="3" fontId="5" fillId="5" borderId="8" xfId="0" applyNumberFormat="1" applyFont="1" applyFill="1" applyBorder="1" applyAlignment="1" applyProtection="1">
      <alignment horizontal="right" vertical="center" wrapText="1"/>
    </xf>
    <xf numFmtId="49" fontId="3" fillId="2" borderId="8" xfId="0" quotePrefix="1" applyNumberFormat="1" applyFont="1" applyFill="1" applyBorder="1" applyAlignment="1" applyProtection="1">
      <alignment vertical="center" wrapText="1"/>
      <protection locked="0"/>
    </xf>
    <xf numFmtId="49" fontId="3" fillId="2" borderId="8" xfId="0" applyNumberFormat="1" applyFont="1" applyFill="1" applyBorder="1" applyAlignment="1" applyProtection="1">
      <alignment vertical="center" wrapText="1"/>
      <protection locked="0"/>
    </xf>
    <xf numFmtId="49" fontId="15" fillId="2" borderId="8" xfId="0" applyNumberFormat="1" applyFont="1" applyFill="1" applyBorder="1" applyAlignment="1" applyProtection="1">
      <alignment vertical="center" wrapText="1"/>
    </xf>
    <xf numFmtId="0" fontId="1" fillId="2" borderId="8" xfId="0" applyFont="1" applyFill="1" applyBorder="1" applyProtection="1"/>
    <xf numFmtId="0" fontId="1" fillId="2" borderId="10" xfId="0" applyFont="1" applyFill="1" applyBorder="1" applyProtection="1"/>
    <xf numFmtId="49" fontId="6" fillId="2" borderId="10" xfId="0" applyNumberFormat="1" applyFont="1" applyFill="1" applyBorder="1" applyAlignment="1" applyProtection="1">
      <alignment vertical="center" wrapText="1"/>
    </xf>
    <xf numFmtId="49" fontId="3" fillId="2" borderId="8" xfId="0" applyNumberFormat="1" applyFont="1" applyFill="1" applyBorder="1" applyAlignment="1" applyProtection="1">
      <alignment horizontal="center" vertical="center" wrapText="1"/>
    </xf>
    <xf numFmtId="0" fontId="3" fillId="2" borderId="9" xfId="0" applyFont="1" applyFill="1" applyBorder="1" applyAlignment="1" applyProtection="1">
      <alignment vertical="center"/>
    </xf>
    <xf numFmtId="0" fontId="3" fillId="2" borderId="11" xfId="0" applyFont="1" applyFill="1" applyBorder="1" applyAlignment="1" applyProtection="1">
      <alignment vertical="center"/>
    </xf>
    <xf numFmtId="0" fontId="3" fillId="2" borderId="12" xfId="0" applyFont="1" applyFill="1" applyBorder="1" applyAlignment="1" applyProtection="1">
      <alignment vertical="center"/>
    </xf>
    <xf numFmtId="0" fontId="3" fillId="5" borderId="8" xfId="0" applyFont="1" applyFill="1" applyBorder="1" applyAlignment="1" applyProtection="1">
      <alignment horizontal="right" wrapText="1"/>
    </xf>
    <xf numFmtId="0" fontId="3" fillId="5" borderId="8" xfId="0" applyFont="1" applyFill="1" applyBorder="1" applyAlignment="1" applyProtection="1">
      <alignment horizontal="right" vertical="center" wrapText="1"/>
    </xf>
    <xf numFmtId="49" fontId="12" fillId="2" borderId="4" xfId="2" applyNumberFormat="1" applyFont="1" applyBorder="1" applyAlignment="1">
      <alignment horizontal="center" vertical="center"/>
    </xf>
    <xf numFmtId="3" fontId="5" fillId="2" borderId="8" xfId="0" applyNumberFormat="1" applyFont="1" applyFill="1" applyBorder="1" applyAlignment="1" applyProtection="1">
      <alignment horizontal="center" vertical="center" wrapText="1"/>
    </xf>
    <xf numFmtId="0" fontId="3" fillId="2" borderId="8" xfId="0" applyFont="1" applyFill="1" applyBorder="1" applyAlignment="1" applyProtection="1">
      <alignment horizontal="center" vertical="center" wrapText="1"/>
      <protection locked="0"/>
    </xf>
    <xf numFmtId="3" fontId="3" fillId="5" borderId="8" xfId="0" applyNumberFormat="1" applyFont="1" applyFill="1" applyBorder="1" applyAlignment="1" applyProtection="1">
      <alignment horizontal="center" vertical="center"/>
      <protection locked="0"/>
    </xf>
    <xf numFmtId="3" fontId="5" fillId="5" borderId="8" xfId="0" applyNumberFormat="1" applyFont="1" applyFill="1" applyBorder="1" applyAlignment="1" applyProtection="1">
      <alignment horizontal="center" vertical="center" wrapText="1"/>
    </xf>
    <xf numFmtId="0" fontId="3" fillId="5" borderId="8" xfId="0" applyFont="1" applyFill="1" applyBorder="1" applyAlignment="1" applyProtection="1">
      <alignment horizontal="center" vertical="center" wrapText="1"/>
      <protection locked="0"/>
    </xf>
    <xf numFmtId="3" fontId="5" fillId="5" borderId="8" xfId="0" applyNumberFormat="1" applyFont="1" applyFill="1" applyBorder="1" applyAlignment="1" applyProtection="1">
      <alignment horizontal="center" vertical="center" wrapText="1"/>
      <protection locked="0"/>
    </xf>
    <xf numFmtId="0" fontId="9" fillId="2" borderId="8" xfId="1" applyFont="1" applyBorder="1" applyAlignment="1" applyProtection="1">
      <alignment horizontal="center" vertical="center"/>
      <protection locked="0"/>
    </xf>
    <xf numFmtId="0" fontId="3" fillId="2" borderId="8" xfId="0" applyFont="1" applyFill="1" applyBorder="1" applyAlignment="1" applyProtection="1">
      <alignment horizontal="center" vertical="center" wrapText="1"/>
    </xf>
    <xf numFmtId="49" fontId="3" fillId="2" borderId="0" xfId="0" applyNumberFormat="1" applyFont="1" applyFill="1" applyBorder="1" applyAlignment="1" applyProtection="1">
      <alignment horizontal="center" wrapText="1"/>
    </xf>
    <xf numFmtId="0" fontId="3" fillId="2" borderId="0" xfId="0" applyFont="1" applyFill="1" applyBorder="1" applyAlignment="1" applyProtection="1">
      <alignment horizontal="center" wrapText="1"/>
    </xf>
    <xf numFmtId="3" fontId="5" fillId="4" borderId="3" xfId="0" applyNumberFormat="1" applyFont="1" applyFill="1" applyBorder="1" applyAlignment="1" applyProtection="1">
      <alignment horizontal="right" vertical="center"/>
      <protection locked="0"/>
    </xf>
    <xf numFmtId="49" fontId="3" fillId="2" borderId="14" xfId="0" applyNumberFormat="1" applyFont="1" applyFill="1" applyBorder="1" applyAlignment="1" applyProtection="1">
      <alignment horizontal="center" vertical="center" wrapText="1"/>
    </xf>
    <xf numFmtId="49" fontId="3" fillId="2" borderId="15" xfId="0" applyNumberFormat="1" applyFont="1" applyFill="1" applyBorder="1" applyAlignment="1" applyProtection="1">
      <alignment horizontal="center" wrapText="1"/>
    </xf>
    <xf numFmtId="49" fontId="5" fillId="4" borderId="8" xfId="0" applyNumberFormat="1" applyFont="1" applyFill="1" applyBorder="1" applyAlignment="1">
      <alignment horizontal="center" vertical="center" wrapText="1"/>
    </xf>
    <xf numFmtId="49" fontId="5" fillId="4" borderId="0" xfId="0" applyNumberFormat="1" applyFont="1" applyFill="1" applyBorder="1" applyAlignment="1">
      <alignment horizontal="center" vertical="center" wrapText="1"/>
    </xf>
    <xf numFmtId="49" fontId="3" fillId="3" borderId="8" xfId="0" applyNumberFormat="1" applyFont="1" applyFill="1" applyBorder="1" applyAlignment="1">
      <alignment vertical="center" wrapText="1"/>
    </xf>
    <xf numFmtId="49" fontId="3" fillId="3" borderId="8" xfId="0" applyNumberFormat="1" applyFont="1" applyFill="1" applyBorder="1" applyAlignment="1">
      <alignment horizontal="center" vertical="center" wrapText="1"/>
    </xf>
    <xf numFmtId="3" fontId="8" fillId="4" borderId="8" xfId="0" applyNumberFormat="1" applyFont="1" applyFill="1" applyBorder="1" applyAlignment="1">
      <alignment horizontal="center" vertical="center"/>
    </xf>
    <xf numFmtId="49" fontId="8" fillId="4" borderId="8" xfId="0" applyNumberFormat="1" applyFont="1" applyFill="1" applyBorder="1" applyAlignment="1">
      <alignment vertical="center" wrapText="1"/>
    </xf>
    <xf numFmtId="49" fontId="8" fillId="4" borderId="8" xfId="0" applyNumberFormat="1" applyFont="1" applyFill="1" applyBorder="1" applyAlignment="1">
      <alignment horizontal="center" vertical="center" wrapText="1"/>
    </xf>
    <xf numFmtId="49" fontId="3" fillId="4" borderId="8" xfId="0" applyNumberFormat="1" applyFont="1" applyFill="1" applyBorder="1" applyAlignment="1">
      <alignment vertical="center" wrapText="1"/>
    </xf>
    <xf numFmtId="49" fontId="3" fillId="4" borderId="8" xfId="0" applyNumberFormat="1" applyFont="1" applyFill="1" applyBorder="1" applyAlignment="1">
      <alignment horizontal="center" vertical="center" wrapText="1"/>
    </xf>
    <xf numFmtId="0" fontId="16" fillId="5" borderId="0" xfId="0" applyFont="1" applyFill="1" applyAlignment="1" applyProtection="1">
      <alignment vertical="center" wrapText="1"/>
    </xf>
    <xf numFmtId="0" fontId="8" fillId="4" borderId="8" xfId="0" applyFont="1" applyFill="1" applyBorder="1" applyAlignment="1">
      <alignment vertical="center" wrapText="1"/>
    </xf>
    <xf numFmtId="0" fontId="17" fillId="7" borderId="8" xfId="0" applyFont="1" applyFill="1" applyBorder="1" applyAlignment="1">
      <alignment vertical="center" wrapText="1"/>
    </xf>
    <xf numFmtId="0" fontId="14" fillId="7" borderId="8" xfId="0" applyFont="1" applyFill="1" applyBorder="1" applyAlignment="1">
      <alignment horizontal="center" vertical="center" wrapText="1"/>
    </xf>
    <xf numFmtId="3" fontId="8" fillId="7" borderId="8" xfId="0" applyNumberFormat="1" applyFont="1" applyFill="1" applyBorder="1" applyAlignment="1">
      <alignment horizontal="center" vertical="center"/>
    </xf>
    <xf numFmtId="3" fontId="5" fillId="6" borderId="8" xfId="0" applyNumberFormat="1" applyFont="1" applyFill="1" applyBorder="1" applyAlignment="1" applyProtection="1">
      <alignment horizontal="right" vertical="center" wrapText="1"/>
    </xf>
    <xf numFmtId="0" fontId="17" fillId="7" borderId="8" xfId="0" applyFont="1" applyFill="1" applyBorder="1" applyAlignment="1">
      <alignment vertical="center"/>
    </xf>
    <xf numFmtId="0" fontId="14" fillId="7" borderId="8" xfId="0" applyFont="1" applyFill="1" applyBorder="1" applyAlignment="1">
      <alignment horizontal="center" vertical="center"/>
    </xf>
    <xf numFmtId="0" fontId="20" fillId="2" borderId="0" xfId="0" applyFont="1" applyFill="1"/>
    <xf numFmtId="0" fontId="21" fillId="0" borderId="0" xfId="0" applyFont="1" applyAlignment="1">
      <alignment horizontal="right"/>
    </xf>
    <xf numFmtId="0" fontId="22" fillId="0" borderId="0" xfId="0" applyFont="1" applyAlignment="1">
      <alignment horizontal="right"/>
    </xf>
    <xf numFmtId="49" fontId="18" fillId="2" borderId="5" xfId="2" applyNumberFormat="1" applyFont="1" applyBorder="1" applyAlignment="1">
      <alignment horizontal="center"/>
    </xf>
    <xf numFmtId="49" fontId="18" fillId="2" borderId="6" xfId="2" applyNumberFormat="1" applyFont="1" applyBorder="1" applyAlignment="1">
      <alignment horizontal="center"/>
    </xf>
    <xf numFmtId="49" fontId="18" fillId="2" borderId="7" xfId="2" applyNumberFormat="1" applyFont="1" applyBorder="1" applyAlignment="1">
      <alignment horizontal="center"/>
    </xf>
    <xf numFmtId="0" fontId="3" fillId="2" borderId="1" xfId="0" applyFont="1" applyFill="1" applyBorder="1" applyAlignment="1" applyProtection="1">
      <alignment horizontal="center" wrapText="1"/>
      <protection locked="0"/>
    </xf>
    <xf numFmtId="49" fontId="3" fillId="6" borderId="8" xfId="0" applyNumberFormat="1" applyFont="1" applyFill="1" applyBorder="1" applyAlignment="1" applyProtection="1">
      <alignment horizontal="center" vertical="center" wrapText="1"/>
      <protection locked="0"/>
    </xf>
    <xf numFmtId="49" fontId="5" fillId="2" borderId="9" xfId="0" applyNumberFormat="1" applyFont="1" applyFill="1" applyBorder="1" applyAlignment="1" applyProtection="1">
      <alignment horizontal="left" vertical="center" wrapText="1"/>
      <protection locked="0"/>
    </xf>
    <xf numFmtId="49" fontId="5" fillId="2" borderId="11" xfId="0" applyNumberFormat="1" applyFont="1" applyFill="1" applyBorder="1" applyAlignment="1" applyProtection="1">
      <alignment horizontal="left" vertical="center" wrapText="1"/>
      <protection locked="0"/>
    </xf>
    <xf numFmtId="49" fontId="5" fillId="2" borderId="12" xfId="0" applyNumberFormat="1" applyFont="1" applyFill="1" applyBorder="1" applyAlignment="1" applyProtection="1">
      <alignment horizontal="left" vertical="center" wrapText="1"/>
      <protection locked="0"/>
    </xf>
    <xf numFmtId="49" fontId="3" fillId="2" borderId="9" xfId="0" applyNumberFormat="1" applyFont="1" applyFill="1" applyBorder="1" applyAlignment="1" applyProtection="1">
      <alignment horizontal="center" vertical="center" wrapText="1"/>
      <protection locked="0"/>
    </xf>
    <xf numFmtId="49" fontId="3" fillId="2" borderId="11" xfId="0" applyNumberFormat="1" applyFont="1" applyFill="1" applyBorder="1" applyAlignment="1" applyProtection="1">
      <alignment horizontal="center" vertical="center" wrapText="1"/>
      <protection locked="0"/>
    </xf>
    <xf numFmtId="49" fontId="3" fillId="2" borderId="12" xfId="0" applyNumberFormat="1" applyFont="1" applyFill="1" applyBorder="1" applyAlignment="1" applyProtection="1">
      <alignment horizontal="center" vertical="center" wrapText="1"/>
      <protection locked="0"/>
    </xf>
    <xf numFmtId="49" fontId="3" fillId="2" borderId="8" xfId="0" applyNumberFormat="1" applyFont="1" applyFill="1" applyBorder="1" applyAlignment="1" applyProtection="1">
      <alignment horizontal="center" vertical="center" wrapText="1"/>
    </xf>
    <xf numFmtId="49" fontId="2" fillId="2" borderId="13" xfId="0" applyNumberFormat="1" applyFont="1" applyFill="1" applyBorder="1" applyAlignment="1" applyProtection="1">
      <alignment horizontal="left" wrapText="1"/>
    </xf>
    <xf numFmtId="49" fontId="5" fillId="2" borderId="9" xfId="0" applyNumberFormat="1" applyFont="1" applyFill="1" applyBorder="1" applyAlignment="1" applyProtection="1">
      <alignment horizontal="left" wrapText="1"/>
      <protection locked="0"/>
    </xf>
    <xf numFmtId="49" fontId="5" fillId="2" borderId="11" xfId="0" applyNumberFormat="1" applyFont="1" applyFill="1" applyBorder="1" applyAlignment="1" applyProtection="1">
      <alignment horizontal="left" wrapText="1"/>
      <protection locked="0"/>
    </xf>
    <xf numFmtId="49" fontId="5" fillId="2" borderId="12" xfId="0" applyNumberFormat="1" applyFont="1" applyFill="1" applyBorder="1" applyAlignment="1" applyProtection="1">
      <alignment horizontal="left" wrapText="1"/>
      <protection locked="0"/>
    </xf>
    <xf numFmtId="0" fontId="1" fillId="2" borderId="9" xfId="0" applyFont="1" applyFill="1" applyBorder="1" applyAlignment="1" applyProtection="1">
      <alignment horizontal="center"/>
    </xf>
    <xf numFmtId="0" fontId="1" fillId="2" borderId="12" xfId="0" applyFont="1" applyFill="1" applyBorder="1" applyAlignment="1" applyProtection="1">
      <alignment horizontal="center"/>
    </xf>
    <xf numFmtId="0" fontId="23" fillId="0" borderId="0" xfId="0" applyFont="1"/>
    <xf numFmtId="0" fontId="24" fillId="0" borderId="0" xfId="0" applyFont="1"/>
    <xf numFmtId="0" fontId="11" fillId="0" borderId="0" xfId="0" applyFont="1"/>
    <xf numFmtId="0" fontId="25" fillId="2" borderId="0" xfId="3"/>
  </cellXfs>
  <cellStyles count="4">
    <cellStyle name="Normal" xfId="0" builtinId="0"/>
    <cellStyle name="Normal 3" xfId="3" xr:uid="{7DB9162A-A2B1-4A5D-9EF1-B9941F6B254C}"/>
    <cellStyle name="Normal_Pamatformas" xfId="1" xr:uid="{84A88F27-D52B-44BA-A6FD-9EA56FEF0E92}"/>
    <cellStyle name="Normal_Veidlapa_2008_oktobris_(5.piel)_(2)" xfId="2" xr:uid="{9AD2F669-D7CC-4042-A3A2-96ADA68A9EFC}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E91"/>
  <sheetViews>
    <sheetView showGridLines="0" tabSelected="1" topLeftCell="A85" zoomScale="80" zoomScaleNormal="80" workbookViewId="0">
      <selection activeCell="C90" sqref="C90:E90"/>
    </sheetView>
  </sheetViews>
  <sheetFormatPr defaultColWidth="9.140625" defaultRowHeight="15.75" customHeight="1" x14ac:dyDescent="0.25"/>
  <cols>
    <col min="1" max="2" width="12.28515625" style="4" customWidth="1"/>
    <col min="3" max="3" width="46.140625" style="4" customWidth="1"/>
    <col min="4" max="4" width="18.140625" style="4" customWidth="1"/>
    <col min="5" max="13" width="13.28515625" style="3" customWidth="1"/>
    <col min="14" max="17" width="0" style="3" hidden="1" customWidth="1"/>
    <col min="18" max="18" width="0" style="4" hidden="1" customWidth="1"/>
    <col min="19" max="20" width="0" style="3" hidden="1" customWidth="1"/>
    <col min="21" max="34" width="0" style="2" hidden="1" customWidth="1"/>
    <col min="35" max="35" width="17.140625" customWidth="1"/>
    <col min="36" max="36" width="14.140625" customWidth="1"/>
  </cols>
  <sheetData>
    <row r="1" spans="1:34" ht="15.75" customHeight="1" x14ac:dyDescent="0.25">
      <c r="E1" s="16"/>
      <c r="F1" s="16"/>
      <c r="G1" s="16"/>
      <c r="H1" s="16"/>
      <c r="I1" s="16"/>
      <c r="J1" s="16"/>
      <c r="K1" s="92"/>
      <c r="L1" s="93"/>
      <c r="M1" s="93"/>
      <c r="N1" s="16"/>
      <c r="O1" s="16"/>
      <c r="P1" s="16"/>
      <c r="Q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</row>
    <row r="2" spans="1:34" ht="15.75" customHeight="1" x14ac:dyDescent="0.25">
      <c r="A2" s="113" t="s">
        <v>235</v>
      </c>
      <c r="E2" s="16"/>
      <c r="F2" s="16"/>
      <c r="G2" s="16"/>
      <c r="H2" s="16"/>
      <c r="I2" s="16"/>
      <c r="J2" s="16"/>
      <c r="K2" s="92"/>
      <c r="L2" s="94"/>
      <c r="M2" s="94"/>
      <c r="N2" s="16"/>
      <c r="O2" s="16"/>
      <c r="P2" s="16"/>
      <c r="Q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</row>
    <row r="3" spans="1:34" ht="15.75" customHeight="1" x14ac:dyDescent="0.25">
      <c r="A3" s="114" t="s">
        <v>234</v>
      </c>
      <c r="E3" s="16"/>
      <c r="F3" s="16"/>
      <c r="G3" s="16"/>
      <c r="H3" s="16"/>
      <c r="I3" s="16"/>
      <c r="J3" s="16"/>
      <c r="K3" s="92"/>
      <c r="L3" s="94"/>
      <c r="M3" s="94"/>
      <c r="N3" s="16"/>
      <c r="O3" s="16"/>
      <c r="P3" s="16"/>
      <c r="Q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</row>
    <row r="4" spans="1:34" ht="15.75" customHeight="1" x14ac:dyDescent="0.25">
      <c r="A4" s="114" t="s">
        <v>236</v>
      </c>
      <c r="E4" s="16"/>
      <c r="F4" s="16"/>
      <c r="G4" s="16"/>
      <c r="H4" s="16"/>
      <c r="I4" s="16"/>
      <c r="J4" s="16"/>
      <c r="K4" s="92"/>
      <c r="L4" s="94"/>
      <c r="M4" s="94"/>
      <c r="N4" s="16"/>
      <c r="O4" s="16"/>
      <c r="P4" s="16"/>
      <c r="Q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</row>
    <row r="5" spans="1:34" ht="15.75" customHeight="1" x14ac:dyDescent="0.25"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</row>
    <row r="6" spans="1:34" s="4" customFormat="1" ht="15.75" customHeight="1" x14ac:dyDescent="0.25">
      <c r="A6" s="25"/>
      <c r="B6" s="25"/>
      <c r="C6" s="25"/>
      <c r="D6" s="25"/>
      <c r="E6" s="25"/>
      <c r="F6" s="25"/>
      <c r="G6" s="25"/>
      <c r="H6" s="25"/>
      <c r="I6" s="25"/>
      <c r="J6" s="25"/>
      <c r="K6" s="25"/>
      <c r="L6" s="26"/>
      <c r="M6" s="28"/>
      <c r="N6" s="28"/>
      <c r="Q6" s="1"/>
      <c r="V6"/>
      <c r="Y6"/>
    </row>
    <row r="7" spans="1:34" ht="15.75" customHeight="1" x14ac:dyDescent="0.3">
      <c r="A7" s="95" t="s">
        <v>0</v>
      </c>
      <c r="B7" s="96"/>
      <c r="C7" s="96"/>
      <c r="D7" s="96"/>
      <c r="E7" s="96"/>
      <c r="F7" s="96"/>
      <c r="G7" s="96"/>
      <c r="H7" s="96"/>
      <c r="I7" s="96"/>
      <c r="J7" s="96"/>
      <c r="K7" s="96"/>
      <c r="L7" s="96"/>
      <c r="M7" s="97"/>
      <c r="N7" s="29"/>
      <c r="V7"/>
    </row>
    <row r="8" spans="1:34" ht="15.75" customHeight="1" x14ac:dyDescent="0.25">
      <c r="A8" s="31"/>
      <c r="B8" s="31"/>
      <c r="C8" s="33"/>
      <c r="D8" s="33"/>
      <c r="E8" s="27"/>
      <c r="F8" s="27"/>
      <c r="G8" s="27"/>
      <c r="H8" s="27"/>
      <c r="I8" s="27"/>
      <c r="J8" s="27"/>
      <c r="K8" s="27"/>
      <c r="M8" s="61" t="s">
        <v>12</v>
      </c>
      <c r="N8" s="30"/>
      <c r="O8" s="16"/>
      <c r="P8" s="16"/>
      <c r="Q8" s="16"/>
      <c r="S8" s="16"/>
      <c r="T8" s="16"/>
      <c r="U8" s="16"/>
      <c r="V8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</row>
    <row r="9" spans="1:34" ht="15.75" customHeight="1" x14ac:dyDescent="0.25">
      <c r="E9" s="16"/>
      <c r="F9" s="16"/>
      <c r="G9" s="16"/>
      <c r="H9" s="16"/>
      <c r="I9" s="16"/>
      <c r="J9" s="16"/>
      <c r="K9" s="16"/>
      <c r="L9" s="16"/>
      <c r="M9" s="23"/>
      <c r="N9" s="16"/>
      <c r="O9" s="16"/>
      <c r="P9" s="16"/>
      <c r="Q9" s="16"/>
      <c r="S9" s="16"/>
      <c r="T9" s="16"/>
      <c r="U9" s="16"/>
      <c r="V9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</row>
    <row r="10" spans="1:34" ht="15.75" customHeight="1" x14ac:dyDescent="0.25">
      <c r="E10" s="16"/>
      <c r="F10" s="16"/>
      <c r="G10" s="16"/>
      <c r="H10" s="16"/>
      <c r="I10" s="16"/>
      <c r="J10" s="16"/>
      <c r="K10" s="16"/>
      <c r="L10" s="16"/>
      <c r="M10" s="23" t="s">
        <v>2</v>
      </c>
      <c r="N10" s="16"/>
      <c r="O10" s="16"/>
      <c r="P10" s="16"/>
      <c r="Q10" s="16"/>
      <c r="S10" s="16"/>
      <c r="T10" s="16"/>
      <c r="U10" s="16"/>
      <c r="V10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</row>
    <row r="11" spans="1:34" ht="15.75" customHeight="1" x14ac:dyDescent="0.25">
      <c r="A11" s="73"/>
      <c r="B11" s="73"/>
      <c r="C11" s="73"/>
      <c r="D11" s="32"/>
      <c r="E11" s="98" t="s">
        <v>3</v>
      </c>
      <c r="F11" s="98"/>
      <c r="G11" s="98"/>
      <c r="H11" s="98"/>
      <c r="I11" s="98"/>
      <c r="J11" s="98"/>
      <c r="K11" s="98"/>
      <c r="L11" s="98"/>
      <c r="M11" s="98"/>
      <c r="V11"/>
      <c r="W11"/>
    </row>
    <row r="12" spans="1:34" s="8" customFormat="1" ht="45.75" customHeight="1" x14ac:dyDescent="0.25">
      <c r="A12" s="75" t="s">
        <v>126</v>
      </c>
      <c r="B12" s="75" t="s">
        <v>127</v>
      </c>
      <c r="C12" s="75" t="s">
        <v>183</v>
      </c>
      <c r="D12" s="76" t="s">
        <v>231</v>
      </c>
      <c r="E12" s="17">
        <v>2025</v>
      </c>
      <c r="F12" s="17">
        <v>2026</v>
      </c>
      <c r="G12" s="17">
        <v>2027</v>
      </c>
      <c r="H12" s="17">
        <v>2028</v>
      </c>
      <c r="I12" s="17">
        <v>2029</v>
      </c>
      <c r="J12" s="17">
        <v>2030</v>
      </c>
      <c r="K12" s="17">
        <v>2031</v>
      </c>
      <c r="L12" s="17" t="s">
        <v>4</v>
      </c>
      <c r="M12" s="17" t="s">
        <v>5</v>
      </c>
      <c r="N12" s="5"/>
      <c r="O12" s="5"/>
      <c r="P12" s="5"/>
      <c r="Q12" s="5"/>
      <c r="R12" s="6"/>
      <c r="S12" s="5"/>
      <c r="T12" s="5"/>
      <c r="U12"/>
      <c r="V12"/>
      <c r="W12"/>
      <c r="X12"/>
      <c r="Y12"/>
    </row>
    <row r="13" spans="1:34" s="12" customFormat="1" ht="12" customHeight="1" x14ac:dyDescent="0.2">
      <c r="A13" s="74"/>
      <c r="B13" s="74"/>
      <c r="C13" s="74"/>
      <c r="D13" s="18"/>
      <c r="E13" s="10">
        <v>1</v>
      </c>
      <c r="F13" s="10">
        <v>2</v>
      </c>
      <c r="G13" s="10">
        <v>3</v>
      </c>
      <c r="H13" s="10">
        <v>4</v>
      </c>
      <c r="I13" s="10">
        <v>5</v>
      </c>
      <c r="J13" s="10">
        <v>6</v>
      </c>
      <c r="K13" s="10">
        <v>7</v>
      </c>
      <c r="L13" s="9">
        <v>8</v>
      </c>
      <c r="M13" s="9">
        <v>9</v>
      </c>
      <c r="N13" s="11"/>
      <c r="O13" s="11"/>
      <c r="P13" s="11"/>
      <c r="Q13" s="11"/>
      <c r="R13" s="11"/>
      <c r="S13" s="11"/>
      <c r="T13" s="11"/>
      <c r="U13"/>
      <c r="V13"/>
      <c r="W13"/>
      <c r="X13"/>
      <c r="Y13"/>
    </row>
    <row r="14" spans="1:34" s="12" customFormat="1" ht="12" customHeight="1" x14ac:dyDescent="0.25">
      <c r="A14" s="107" t="s">
        <v>187</v>
      </c>
      <c r="B14" s="107"/>
      <c r="C14" s="107"/>
      <c r="D14" s="70"/>
      <c r="E14" s="71"/>
      <c r="F14" s="71"/>
      <c r="G14" s="71"/>
      <c r="H14" s="71"/>
      <c r="I14" s="71"/>
      <c r="J14" s="71"/>
      <c r="K14" s="71"/>
      <c r="L14" s="71"/>
      <c r="M14" s="71"/>
      <c r="N14" s="11"/>
      <c r="O14" s="11"/>
      <c r="P14" s="11"/>
      <c r="Q14" s="11"/>
      <c r="R14" s="11"/>
      <c r="S14" s="11"/>
      <c r="T14" s="11"/>
      <c r="U14"/>
      <c r="V14"/>
      <c r="W14"/>
      <c r="X14"/>
      <c r="Y14"/>
    </row>
    <row r="15" spans="1:34" s="12" customFormat="1" ht="45.95" customHeight="1" x14ac:dyDescent="0.2">
      <c r="A15" s="77" t="s">
        <v>13</v>
      </c>
      <c r="B15" s="77" t="s">
        <v>14</v>
      </c>
      <c r="C15" s="77" t="s">
        <v>182</v>
      </c>
      <c r="D15" s="78" t="s">
        <v>189</v>
      </c>
      <c r="E15" s="79">
        <v>291883.83</v>
      </c>
      <c r="F15" s="79">
        <v>279759.11</v>
      </c>
      <c r="G15" s="79">
        <v>271849.8</v>
      </c>
      <c r="H15" s="79">
        <v>67004.23</v>
      </c>
      <c r="I15" s="79"/>
      <c r="J15" s="79"/>
      <c r="K15" s="79"/>
      <c r="L15" s="79"/>
      <c r="M15" s="34">
        <f>SUM(E15:L15)</f>
        <v>910496.97</v>
      </c>
      <c r="N15" s="11"/>
      <c r="O15" s="11"/>
      <c r="P15" s="11"/>
      <c r="Q15" s="11"/>
      <c r="R15" s="11"/>
      <c r="S15" s="11"/>
      <c r="T15" s="11"/>
      <c r="U15"/>
      <c r="V15"/>
      <c r="W15"/>
      <c r="X15"/>
      <c r="Y15"/>
    </row>
    <row r="16" spans="1:34" s="12" customFormat="1" ht="58.5" customHeight="1" x14ac:dyDescent="0.2">
      <c r="A16" s="77" t="s">
        <v>15</v>
      </c>
      <c r="B16" s="77" t="s">
        <v>16</v>
      </c>
      <c r="C16" s="77" t="s">
        <v>181</v>
      </c>
      <c r="D16" s="78" t="s">
        <v>190</v>
      </c>
      <c r="E16" s="79">
        <v>54262.74</v>
      </c>
      <c r="F16" s="79">
        <v>52089.9</v>
      </c>
      <c r="G16" s="79">
        <v>50644.86</v>
      </c>
      <c r="H16" s="79">
        <v>49203.74</v>
      </c>
      <c r="I16" s="79">
        <v>35944.839999999997</v>
      </c>
      <c r="J16" s="79"/>
      <c r="K16" s="79"/>
      <c r="L16" s="79"/>
      <c r="M16" s="34">
        <f t="shared" ref="M16:M22" si="0">SUM(E16:L16)</f>
        <v>242146.08</v>
      </c>
      <c r="N16" s="11"/>
      <c r="O16" s="11"/>
      <c r="P16" s="11"/>
      <c r="Q16" s="11"/>
      <c r="R16" s="11"/>
      <c r="S16" s="11"/>
      <c r="T16" s="11"/>
      <c r="U16"/>
      <c r="V16"/>
      <c r="W16"/>
      <c r="X16"/>
      <c r="Y16"/>
    </row>
    <row r="17" spans="1:109" s="12" customFormat="1" ht="45.95" customHeight="1" x14ac:dyDescent="0.2">
      <c r="A17" s="77" t="s">
        <v>17</v>
      </c>
      <c r="B17" s="77" t="s">
        <v>18</v>
      </c>
      <c r="C17" s="77" t="s">
        <v>180</v>
      </c>
      <c r="D17" s="78" t="s">
        <v>191</v>
      </c>
      <c r="E17" s="79">
        <v>354569.86</v>
      </c>
      <c r="F17" s="79">
        <v>339584.66</v>
      </c>
      <c r="G17" s="79">
        <v>330247.75</v>
      </c>
      <c r="H17" s="79">
        <v>320923.62</v>
      </c>
      <c r="I17" s="79">
        <v>79091.75</v>
      </c>
      <c r="J17" s="79"/>
      <c r="K17" s="79"/>
      <c r="L17" s="79"/>
      <c r="M17" s="34">
        <f t="shared" si="0"/>
        <v>1424417.6400000001</v>
      </c>
      <c r="N17" s="11"/>
      <c r="O17" s="11"/>
      <c r="P17" s="11"/>
      <c r="Q17" s="11"/>
      <c r="R17" s="11"/>
      <c r="S17" s="11"/>
      <c r="T17" s="11"/>
      <c r="U17"/>
      <c r="V17"/>
      <c r="W17"/>
      <c r="X17"/>
      <c r="Y17"/>
    </row>
    <row r="18" spans="1:109" s="12" customFormat="1" ht="45.95" customHeight="1" x14ac:dyDescent="0.2">
      <c r="A18" s="77" t="s">
        <v>19</v>
      </c>
      <c r="B18" s="77" t="s">
        <v>20</v>
      </c>
      <c r="C18" s="77" t="s">
        <v>179</v>
      </c>
      <c r="D18" s="78" t="s">
        <v>192</v>
      </c>
      <c r="E18" s="79">
        <v>112786.64</v>
      </c>
      <c r="F18" s="79">
        <v>107565.64</v>
      </c>
      <c r="G18" s="79">
        <v>104648.18</v>
      </c>
      <c r="H18" s="79">
        <v>101738.74</v>
      </c>
      <c r="I18" s="79">
        <v>74539.3</v>
      </c>
      <c r="J18" s="79"/>
      <c r="K18" s="79"/>
      <c r="L18" s="79"/>
      <c r="M18" s="34">
        <f t="shared" si="0"/>
        <v>501278.49999999994</v>
      </c>
      <c r="N18" s="11"/>
      <c r="O18" s="11"/>
      <c r="P18" s="11"/>
      <c r="Q18" s="11"/>
      <c r="R18" s="11"/>
      <c r="S18" s="11"/>
      <c r="T18" s="11"/>
      <c r="U18"/>
      <c r="V18"/>
      <c r="W18"/>
      <c r="X18"/>
      <c r="Y18"/>
    </row>
    <row r="19" spans="1:109" s="12" customFormat="1" ht="45.95" customHeight="1" x14ac:dyDescent="0.2">
      <c r="A19" s="77" t="s">
        <v>21</v>
      </c>
      <c r="B19" s="77" t="s">
        <v>22</v>
      </c>
      <c r="C19" s="77" t="s">
        <v>178</v>
      </c>
      <c r="D19" s="78" t="s">
        <v>193</v>
      </c>
      <c r="E19" s="79">
        <v>25775.66</v>
      </c>
      <c r="F19" s="79">
        <v>10.46</v>
      </c>
      <c r="G19" s="79"/>
      <c r="H19" s="79"/>
      <c r="I19" s="79"/>
      <c r="J19" s="79"/>
      <c r="K19" s="79"/>
      <c r="L19" s="79"/>
      <c r="M19" s="34">
        <f t="shared" si="0"/>
        <v>25786.12</v>
      </c>
      <c r="N19" s="11"/>
      <c r="O19" s="11"/>
      <c r="P19" s="11"/>
      <c r="Q19" s="11"/>
      <c r="R19" s="11"/>
      <c r="S19" s="11"/>
      <c r="T19" s="11"/>
      <c r="U19"/>
      <c r="V19"/>
      <c r="W19"/>
      <c r="X19"/>
      <c r="Y19"/>
    </row>
    <row r="20" spans="1:109" s="12" customFormat="1" ht="51.6" customHeight="1" x14ac:dyDescent="0.2">
      <c r="A20" s="77" t="s">
        <v>23</v>
      </c>
      <c r="B20" s="77" t="s">
        <v>24</v>
      </c>
      <c r="C20" s="77" t="s">
        <v>177</v>
      </c>
      <c r="D20" s="78" t="s">
        <v>193</v>
      </c>
      <c r="E20" s="79">
        <v>28342.53</v>
      </c>
      <c r="F20" s="79">
        <v>11.5</v>
      </c>
      <c r="G20" s="79"/>
      <c r="H20" s="79"/>
      <c r="I20" s="79"/>
      <c r="J20" s="79"/>
      <c r="K20" s="79"/>
      <c r="L20" s="79"/>
      <c r="M20" s="34">
        <f t="shared" si="0"/>
        <v>28354.03</v>
      </c>
      <c r="N20" s="11"/>
      <c r="O20" s="11"/>
      <c r="P20" s="11"/>
      <c r="Q20" s="11"/>
      <c r="R20" s="11"/>
      <c r="S20" s="11"/>
      <c r="T20" s="11"/>
      <c r="U20"/>
      <c r="V20"/>
      <c r="W20"/>
      <c r="X20"/>
      <c r="Y20"/>
    </row>
    <row r="21" spans="1:109" s="12" customFormat="1" ht="45.95" customHeight="1" x14ac:dyDescent="0.2">
      <c r="A21" s="77" t="s">
        <v>25</v>
      </c>
      <c r="B21" s="77" t="s">
        <v>26</v>
      </c>
      <c r="C21" s="77" t="s">
        <v>176</v>
      </c>
      <c r="D21" s="78" t="s">
        <v>194</v>
      </c>
      <c r="E21" s="79">
        <v>571687.81999999995</v>
      </c>
      <c r="F21" s="79">
        <v>540865.18999999994</v>
      </c>
      <c r="G21" s="79">
        <v>528392.87</v>
      </c>
      <c r="H21" s="79">
        <v>516176.7</v>
      </c>
      <c r="I21" s="79">
        <v>503431.24</v>
      </c>
      <c r="J21" s="79">
        <v>490967.49</v>
      </c>
      <c r="K21" s="79">
        <v>478520.81</v>
      </c>
      <c r="L21" s="79">
        <v>1894968.92</v>
      </c>
      <c r="M21" s="34">
        <f t="shared" si="0"/>
        <v>5525011.040000001</v>
      </c>
      <c r="N21" s="11"/>
      <c r="O21" s="11"/>
      <c r="P21" s="11"/>
      <c r="Q21" s="11"/>
      <c r="R21" s="11"/>
      <c r="S21" s="11"/>
      <c r="T21" s="11"/>
      <c r="U21"/>
      <c r="V21"/>
      <c r="W21"/>
      <c r="X21"/>
      <c r="Y21"/>
    </row>
    <row r="22" spans="1:109" s="12" customFormat="1" ht="45.95" customHeight="1" x14ac:dyDescent="0.2">
      <c r="A22" s="77" t="s">
        <v>27</v>
      </c>
      <c r="B22" s="77" t="s">
        <v>28</v>
      </c>
      <c r="C22" s="77" t="s">
        <v>175</v>
      </c>
      <c r="D22" s="78" t="s">
        <v>195</v>
      </c>
      <c r="E22" s="79">
        <v>77234.53</v>
      </c>
      <c r="F22" s="79">
        <v>37513.78</v>
      </c>
      <c r="G22" s="79"/>
      <c r="H22" s="79"/>
      <c r="I22" s="79"/>
      <c r="J22" s="79"/>
      <c r="K22" s="79"/>
      <c r="L22" s="79"/>
      <c r="M22" s="34">
        <f t="shared" si="0"/>
        <v>114748.31</v>
      </c>
      <c r="N22" s="11"/>
      <c r="O22" s="11"/>
      <c r="P22" s="11"/>
      <c r="Q22" s="11"/>
      <c r="R22" s="11"/>
      <c r="S22" s="11"/>
      <c r="T22" s="11"/>
      <c r="U22"/>
      <c r="V22"/>
      <c r="W22"/>
      <c r="X22"/>
      <c r="Y22"/>
    </row>
    <row r="23" spans="1:109" ht="45.95" customHeight="1" x14ac:dyDescent="0.25">
      <c r="A23" s="77" t="s">
        <v>29</v>
      </c>
      <c r="B23" s="77" t="s">
        <v>30</v>
      </c>
      <c r="C23" s="77" t="s">
        <v>174</v>
      </c>
      <c r="D23" s="78" t="s">
        <v>196</v>
      </c>
      <c r="E23" s="79">
        <v>67047.14</v>
      </c>
      <c r="F23" s="79">
        <v>32548.560000000001</v>
      </c>
      <c r="G23" s="79"/>
      <c r="H23" s="79"/>
      <c r="I23" s="79"/>
      <c r="J23" s="79"/>
      <c r="K23" s="79"/>
      <c r="L23" s="79"/>
      <c r="M23" s="34">
        <f t="shared" ref="M23:M74" si="1">SUM(E23:L23)</f>
        <v>99595.7</v>
      </c>
      <c r="N23" s="11"/>
      <c r="O23" s="11"/>
      <c r="P23" s="11"/>
      <c r="Q23" s="11"/>
      <c r="R23" s="11"/>
      <c r="S23" s="11"/>
      <c r="T23" s="11"/>
      <c r="U23"/>
      <c r="V23"/>
      <c r="W23"/>
      <c r="X23"/>
      <c r="Y23"/>
      <c r="DE23" s="12"/>
    </row>
    <row r="24" spans="1:109" ht="45.95" customHeight="1" x14ac:dyDescent="0.25">
      <c r="A24" s="77" t="s">
        <v>31</v>
      </c>
      <c r="B24" s="77" t="s">
        <v>32</v>
      </c>
      <c r="C24" s="77" t="s">
        <v>173</v>
      </c>
      <c r="D24" s="78" t="s">
        <v>197</v>
      </c>
      <c r="E24" s="79">
        <v>50318.47</v>
      </c>
      <c r="F24" s="79">
        <v>48668.09</v>
      </c>
      <c r="G24" s="79">
        <v>48.82</v>
      </c>
      <c r="H24" s="79"/>
      <c r="I24" s="79"/>
      <c r="J24" s="79"/>
      <c r="K24" s="79"/>
      <c r="L24" s="79"/>
      <c r="M24" s="34">
        <f t="shared" si="1"/>
        <v>99035.38</v>
      </c>
      <c r="N24" s="11"/>
      <c r="O24" s="11"/>
      <c r="P24" s="11"/>
      <c r="Q24" s="11"/>
      <c r="R24" s="11"/>
      <c r="S24" s="11"/>
      <c r="T24" s="11"/>
      <c r="U24"/>
      <c r="V24"/>
      <c r="W24"/>
      <c r="X24"/>
      <c r="Y24"/>
      <c r="DE24" s="12"/>
    </row>
    <row r="25" spans="1:109" ht="45.95" customHeight="1" x14ac:dyDescent="0.25">
      <c r="A25" s="77" t="s">
        <v>33</v>
      </c>
      <c r="B25" s="77" t="s">
        <v>34</v>
      </c>
      <c r="C25" s="77" t="s">
        <v>172</v>
      </c>
      <c r="D25" s="78" t="s">
        <v>198</v>
      </c>
      <c r="E25" s="79">
        <v>125300.97</v>
      </c>
      <c r="F25" s="79">
        <v>117207.08</v>
      </c>
      <c r="G25" s="79">
        <v>114248.64</v>
      </c>
      <c r="H25" s="79">
        <v>111320.58</v>
      </c>
      <c r="I25" s="79">
        <v>108327.72</v>
      </c>
      <c r="J25" s="79">
        <v>105371.32</v>
      </c>
      <c r="K25" s="79">
        <v>102418.96</v>
      </c>
      <c r="L25" s="79">
        <v>50208.14</v>
      </c>
      <c r="M25" s="34">
        <f t="shared" si="1"/>
        <v>834403.41</v>
      </c>
      <c r="N25" s="11"/>
      <c r="O25" s="11"/>
      <c r="P25" s="11"/>
      <c r="Q25" s="11"/>
      <c r="R25" s="11"/>
      <c r="S25" s="11"/>
      <c r="T25" s="11"/>
      <c r="U25"/>
      <c r="V25"/>
      <c r="W25"/>
      <c r="X25"/>
      <c r="Y25"/>
      <c r="DE25" s="12"/>
    </row>
    <row r="26" spans="1:109" ht="45.95" customHeight="1" x14ac:dyDescent="0.25">
      <c r="A26" s="77" t="s">
        <v>35</v>
      </c>
      <c r="B26" s="77" t="s">
        <v>36</v>
      </c>
      <c r="C26" s="77" t="s">
        <v>171</v>
      </c>
      <c r="D26" s="78" t="s">
        <v>199</v>
      </c>
      <c r="E26" s="79">
        <v>26319.71</v>
      </c>
      <c r="F26" s="79">
        <v>25226.18</v>
      </c>
      <c r="G26" s="79">
        <v>18469.439999999999</v>
      </c>
      <c r="H26" s="79"/>
      <c r="I26" s="79"/>
      <c r="J26" s="79"/>
      <c r="K26" s="79"/>
      <c r="L26" s="79"/>
      <c r="M26" s="34">
        <f t="shared" si="1"/>
        <v>70015.33</v>
      </c>
      <c r="N26" s="11"/>
      <c r="O26" s="11"/>
      <c r="P26" s="11"/>
      <c r="Q26" s="11"/>
      <c r="R26" s="11"/>
      <c r="S26" s="11"/>
      <c r="T26" s="11"/>
      <c r="U26"/>
      <c r="V26"/>
      <c r="W26"/>
      <c r="X26"/>
      <c r="Y26"/>
      <c r="DE26" s="12"/>
    </row>
    <row r="27" spans="1:109" ht="45.95" customHeight="1" x14ac:dyDescent="0.25">
      <c r="A27" s="77" t="s">
        <v>37</v>
      </c>
      <c r="B27" s="77" t="s">
        <v>38</v>
      </c>
      <c r="C27" s="77" t="s">
        <v>170</v>
      </c>
      <c r="D27" s="78" t="s">
        <v>199</v>
      </c>
      <c r="E27" s="79">
        <v>44364.75</v>
      </c>
      <c r="F27" s="79">
        <v>42521.5</v>
      </c>
      <c r="G27" s="79">
        <v>31132.23</v>
      </c>
      <c r="H27" s="79"/>
      <c r="I27" s="79"/>
      <c r="J27" s="79"/>
      <c r="K27" s="79"/>
      <c r="L27" s="79"/>
      <c r="M27" s="34">
        <f t="shared" si="1"/>
        <v>118018.48</v>
      </c>
      <c r="N27" s="11"/>
      <c r="O27" s="11"/>
      <c r="P27" s="11"/>
      <c r="Q27" s="11"/>
      <c r="R27" s="11"/>
      <c r="S27" s="11"/>
      <c r="T27" s="11"/>
      <c r="U27"/>
      <c r="V27"/>
      <c r="W27"/>
      <c r="X27"/>
      <c r="Y27"/>
      <c r="DE27" s="12"/>
    </row>
    <row r="28" spans="1:109" ht="45.95" customHeight="1" x14ac:dyDescent="0.25">
      <c r="A28" s="77" t="s">
        <v>39</v>
      </c>
      <c r="B28" s="77" t="s">
        <v>40</v>
      </c>
      <c r="C28" s="77" t="s">
        <v>169</v>
      </c>
      <c r="D28" s="78" t="s">
        <v>200</v>
      </c>
      <c r="E28" s="79">
        <v>46421.73</v>
      </c>
      <c r="F28" s="79">
        <v>44771.81</v>
      </c>
      <c r="G28" s="79">
        <v>32801.42</v>
      </c>
      <c r="H28" s="79"/>
      <c r="I28" s="79"/>
      <c r="J28" s="79"/>
      <c r="K28" s="79"/>
      <c r="L28" s="79"/>
      <c r="M28" s="34">
        <f t="shared" si="1"/>
        <v>123994.96</v>
      </c>
      <c r="N28" s="11"/>
      <c r="O28" s="11"/>
      <c r="P28" s="11"/>
      <c r="Q28" s="11"/>
      <c r="R28" s="11"/>
      <c r="S28" s="11"/>
      <c r="T28" s="11"/>
      <c r="U28"/>
      <c r="V28"/>
      <c r="W28"/>
      <c r="X28"/>
      <c r="Y28"/>
      <c r="DE28" s="12"/>
    </row>
    <row r="29" spans="1:109" ht="45.95" customHeight="1" x14ac:dyDescent="0.25">
      <c r="A29" s="77" t="s">
        <v>41</v>
      </c>
      <c r="B29" s="77" t="s">
        <v>42</v>
      </c>
      <c r="C29" s="77" t="s">
        <v>168</v>
      </c>
      <c r="D29" s="78" t="s">
        <v>201</v>
      </c>
      <c r="E29" s="79">
        <v>17497.990000000002</v>
      </c>
      <c r="F29" s="79">
        <v>16904.439999999999</v>
      </c>
      <c r="G29" s="79">
        <v>16422.849999999999</v>
      </c>
      <c r="H29" s="79">
        <v>17.14</v>
      </c>
      <c r="I29" s="79"/>
      <c r="J29" s="79"/>
      <c r="K29" s="79"/>
      <c r="L29" s="79"/>
      <c r="M29" s="34">
        <f t="shared" si="1"/>
        <v>50842.42</v>
      </c>
      <c r="N29" s="11"/>
      <c r="O29" s="11"/>
      <c r="P29" s="11"/>
      <c r="Q29" s="11"/>
      <c r="R29" s="11"/>
      <c r="S29" s="11"/>
      <c r="T29" s="11"/>
      <c r="U29"/>
      <c r="V29"/>
      <c r="W29"/>
      <c r="X29"/>
      <c r="Y29"/>
      <c r="DE29" s="12"/>
    </row>
    <row r="30" spans="1:109" ht="45.95" customHeight="1" x14ac:dyDescent="0.25">
      <c r="A30" s="77" t="s">
        <v>43</v>
      </c>
      <c r="B30" s="77" t="s">
        <v>44</v>
      </c>
      <c r="C30" s="77" t="s">
        <v>167</v>
      </c>
      <c r="D30" s="78" t="s">
        <v>202</v>
      </c>
      <c r="E30" s="79">
        <v>35096.46</v>
      </c>
      <c r="F30" s="79">
        <v>32844.660000000003</v>
      </c>
      <c r="G30" s="79">
        <v>32036.02</v>
      </c>
      <c r="H30" s="79">
        <v>31237.89</v>
      </c>
      <c r="I30" s="79">
        <v>30417.63</v>
      </c>
      <c r="J30" s="79">
        <v>29609.56</v>
      </c>
      <c r="K30" s="79">
        <v>28802.59</v>
      </c>
      <c r="L30" s="79">
        <v>41703.620000000003</v>
      </c>
      <c r="M30" s="34">
        <f t="shared" si="1"/>
        <v>261748.43</v>
      </c>
      <c r="N30" s="11"/>
      <c r="O30" s="11"/>
      <c r="P30" s="11"/>
      <c r="Q30" s="11"/>
      <c r="R30" s="11"/>
      <c r="S30" s="11"/>
      <c r="T30" s="11"/>
      <c r="U30"/>
      <c r="V30"/>
      <c r="W30"/>
      <c r="X30"/>
      <c r="Y30"/>
      <c r="DE30" s="12"/>
    </row>
    <row r="31" spans="1:109" ht="45.95" customHeight="1" x14ac:dyDescent="0.25">
      <c r="A31" s="77" t="s">
        <v>45</v>
      </c>
      <c r="B31" s="77" t="s">
        <v>46</v>
      </c>
      <c r="C31" s="77" t="s">
        <v>166</v>
      </c>
      <c r="D31" s="78" t="s">
        <v>202</v>
      </c>
      <c r="E31" s="79">
        <v>270027.07</v>
      </c>
      <c r="F31" s="79">
        <v>249099.01</v>
      </c>
      <c r="G31" s="79">
        <v>243637.97</v>
      </c>
      <c r="H31" s="79">
        <v>238322.7</v>
      </c>
      <c r="I31" s="79">
        <v>232708.41</v>
      </c>
      <c r="J31" s="79">
        <v>227251.11</v>
      </c>
      <c r="K31" s="79">
        <v>221801.29</v>
      </c>
      <c r="L31" s="79">
        <v>1308899.6000000001</v>
      </c>
      <c r="M31" s="34">
        <f t="shared" si="1"/>
        <v>2991747.16</v>
      </c>
      <c r="N31" s="11"/>
      <c r="O31" s="11"/>
      <c r="P31" s="11"/>
      <c r="Q31" s="11"/>
      <c r="R31" s="11"/>
      <c r="S31" s="11"/>
      <c r="T31" s="11"/>
      <c r="U31"/>
      <c r="V31"/>
      <c r="W31"/>
      <c r="X31"/>
      <c r="Y31"/>
      <c r="DE31" s="12"/>
    </row>
    <row r="32" spans="1:109" ht="45.95" customHeight="1" x14ac:dyDescent="0.25">
      <c r="A32" s="77" t="s">
        <v>47</v>
      </c>
      <c r="B32" s="77" t="s">
        <v>48</v>
      </c>
      <c r="C32" s="77" t="s">
        <v>165</v>
      </c>
      <c r="D32" s="78" t="s">
        <v>203</v>
      </c>
      <c r="E32" s="79">
        <v>20465.57</v>
      </c>
      <c r="F32" s="79">
        <v>19532.990000000002</v>
      </c>
      <c r="G32" s="79">
        <v>18988.45</v>
      </c>
      <c r="H32" s="79">
        <v>13902.71</v>
      </c>
      <c r="I32" s="79"/>
      <c r="J32" s="79"/>
      <c r="K32" s="79"/>
      <c r="L32" s="79"/>
      <c r="M32" s="34">
        <f t="shared" si="1"/>
        <v>72889.72</v>
      </c>
      <c r="N32" s="11"/>
      <c r="O32" s="11"/>
      <c r="P32" s="11"/>
      <c r="Q32" s="11"/>
      <c r="R32" s="11"/>
      <c r="S32" s="11"/>
      <c r="T32" s="11"/>
      <c r="U32"/>
      <c r="V32"/>
      <c r="W32"/>
      <c r="X32"/>
      <c r="Y32"/>
      <c r="DE32" s="12"/>
    </row>
    <row r="33" spans="1:109" ht="45.95" customHeight="1" x14ac:dyDescent="0.25">
      <c r="A33" s="77" t="s">
        <v>49</v>
      </c>
      <c r="B33" s="77" t="s">
        <v>50</v>
      </c>
      <c r="C33" s="77" t="s">
        <v>164</v>
      </c>
      <c r="D33" s="78" t="s">
        <v>232</v>
      </c>
      <c r="E33" s="79">
        <v>11729.74</v>
      </c>
      <c r="F33" s="79">
        <v>11330.8</v>
      </c>
      <c r="G33" s="79">
        <v>11014.53</v>
      </c>
      <c r="H33" s="79">
        <v>10701.12</v>
      </c>
      <c r="I33" s="79">
        <v>4.07</v>
      </c>
      <c r="J33" s="79"/>
      <c r="K33" s="79"/>
      <c r="L33" s="79"/>
      <c r="M33" s="34">
        <f t="shared" si="1"/>
        <v>44780.26</v>
      </c>
      <c r="N33" s="11"/>
      <c r="O33" s="11"/>
      <c r="P33" s="11"/>
      <c r="Q33" s="11"/>
      <c r="R33" s="11"/>
      <c r="S33" s="11"/>
      <c r="T33" s="11"/>
      <c r="U33"/>
      <c r="V33"/>
      <c r="W33"/>
      <c r="X33"/>
      <c r="Y33"/>
      <c r="DE33" s="12"/>
    </row>
    <row r="34" spans="1:109" ht="45.95" customHeight="1" x14ac:dyDescent="0.25">
      <c r="A34" s="77" t="s">
        <v>51</v>
      </c>
      <c r="B34" s="77" t="s">
        <v>52</v>
      </c>
      <c r="C34" s="77" t="s">
        <v>163</v>
      </c>
      <c r="D34" s="78" t="s">
        <v>204</v>
      </c>
      <c r="E34" s="79">
        <v>84095.89</v>
      </c>
      <c r="F34" s="79">
        <v>81151.8</v>
      </c>
      <c r="G34" s="79">
        <v>79341.509999999995</v>
      </c>
      <c r="H34" s="79">
        <v>77385.320000000007</v>
      </c>
      <c r="I34" s="79">
        <v>75370.720000000001</v>
      </c>
      <c r="J34" s="79">
        <v>73388.06</v>
      </c>
      <c r="K34" s="79">
        <v>71408.100000000006</v>
      </c>
      <c r="L34" s="79">
        <v>128555.34</v>
      </c>
      <c r="M34" s="34">
        <f t="shared" si="1"/>
        <v>670696.74</v>
      </c>
      <c r="N34" s="11"/>
      <c r="O34" s="11"/>
      <c r="P34" s="11"/>
      <c r="Q34" s="11"/>
      <c r="R34" s="11"/>
      <c r="S34" s="11"/>
      <c r="T34" s="11"/>
      <c r="U34"/>
      <c r="V34"/>
      <c r="W34"/>
      <c r="X34"/>
      <c r="Y34"/>
      <c r="DE34" s="12"/>
    </row>
    <row r="35" spans="1:109" ht="45.95" customHeight="1" x14ac:dyDescent="0.25">
      <c r="A35" s="77" t="s">
        <v>53</v>
      </c>
      <c r="B35" s="77" t="s">
        <v>54</v>
      </c>
      <c r="C35" s="77" t="s">
        <v>162</v>
      </c>
      <c r="D35" s="78" t="s">
        <v>205</v>
      </c>
      <c r="E35" s="79">
        <v>191941.75</v>
      </c>
      <c r="F35" s="79">
        <v>175974.12</v>
      </c>
      <c r="G35" s="79">
        <v>172851.61</v>
      </c>
      <c r="H35" s="79">
        <v>169904.35</v>
      </c>
      <c r="I35" s="79">
        <v>166602.29</v>
      </c>
      <c r="J35" s="79">
        <v>163481.92000000001</v>
      </c>
      <c r="K35" s="79">
        <v>160365.81</v>
      </c>
      <c r="L35" s="79">
        <v>2275644.06</v>
      </c>
      <c r="M35" s="34">
        <f t="shared" si="1"/>
        <v>3476765.91</v>
      </c>
      <c r="N35" s="11"/>
      <c r="O35" s="11"/>
      <c r="P35" s="11"/>
      <c r="Q35" s="11"/>
      <c r="R35" s="11"/>
      <c r="S35" s="11"/>
      <c r="T35" s="11"/>
      <c r="U35"/>
      <c r="V35"/>
      <c r="W35"/>
      <c r="X35"/>
      <c r="Y35"/>
      <c r="DE35" s="12"/>
    </row>
    <row r="36" spans="1:109" ht="45.95" customHeight="1" x14ac:dyDescent="0.25">
      <c r="A36" s="77" t="s">
        <v>55</v>
      </c>
      <c r="B36" s="77" t="s">
        <v>56</v>
      </c>
      <c r="C36" s="77" t="s">
        <v>161</v>
      </c>
      <c r="D36" s="78" t="s">
        <v>206</v>
      </c>
      <c r="E36" s="79">
        <v>15792.19</v>
      </c>
      <c r="F36" s="79">
        <v>14988.85</v>
      </c>
      <c r="G36" s="79">
        <v>14579.55</v>
      </c>
      <c r="H36" s="79">
        <v>14171.07</v>
      </c>
      <c r="I36" s="79">
        <v>6936.36</v>
      </c>
      <c r="J36" s="79"/>
      <c r="K36" s="79"/>
      <c r="L36" s="79"/>
      <c r="M36" s="34">
        <f t="shared" si="1"/>
        <v>66468.01999999999</v>
      </c>
      <c r="N36" s="11"/>
      <c r="O36" s="11"/>
      <c r="P36" s="11"/>
      <c r="Q36" s="11"/>
      <c r="R36" s="11"/>
      <c r="S36" s="11"/>
      <c r="T36" s="11"/>
      <c r="U36"/>
      <c r="V36"/>
      <c r="W36"/>
      <c r="X36"/>
      <c r="Y36"/>
      <c r="DE36" s="12"/>
    </row>
    <row r="37" spans="1:109" ht="45.95" customHeight="1" x14ac:dyDescent="0.25">
      <c r="A37" s="77" t="s">
        <v>57</v>
      </c>
      <c r="B37" s="77" t="s">
        <v>58</v>
      </c>
      <c r="C37" s="77" t="s">
        <v>160</v>
      </c>
      <c r="D37" s="78" t="s">
        <v>206</v>
      </c>
      <c r="E37" s="79">
        <v>20142.560000000001</v>
      </c>
      <c r="F37" s="79">
        <v>19117.919999999998</v>
      </c>
      <c r="G37" s="79">
        <v>18595.86</v>
      </c>
      <c r="H37" s="79">
        <v>18074.89</v>
      </c>
      <c r="I37" s="79">
        <v>8847.15</v>
      </c>
      <c r="J37" s="79"/>
      <c r="K37" s="79"/>
      <c r="L37" s="79"/>
      <c r="M37" s="34">
        <f t="shared" si="1"/>
        <v>84778.37999999999</v>
      </c>
      <c r="N37" s="11"/>
      <c r="O37" s="11"/>
      <c r="P37" s="11"/>
      <c r="Q37" s="11"/>
      <c r="R37" s="11"/>
      <c r="S37" s="11"/>
      <c r="T37" s="11"/>
      <c r="U37"/>
      <c r="V37"/>
      <c r="W37"/>
      <c r="X37"/>
      <c r="Y37"/>
      <c r="DE37" s="12"/>
    </row>
    <row r="38" spans="1:109" ht="45.95" customHeight="1" x14ac:dyDescent="0.25">
      <c r="A38" s="77" t="s">
        <v>59</v>
      </c>
      <c r="B38" s="77" t="s">
        <v>60</v>
      </c>
      <c r="C38" s="77" t="s">
        <v>154</v>
      </c>
      <c r="D38" s="78" t="s">
        <v>207</v>
      </c>
      <c r="E38" s="79">
        <v>117877.23</v>
      </c>
      <c r="F38" s="79">
        <v>107966.79</v>
      </c>
      <c r="G38" s="79">
        <v>105125.22</v>
      </c>
      <c r="H38" s="79">
        <v>102375.09</v>
      </c>
      <c r="I38" s="79">
        <v>99438.22</v>
      </c>
      <c r="J38" s="79">
        <v>96598.59</v>
      </c>
      <c r="K38" s="79">
        <v>93762.85</v>
      </c>
      <c r="L38" s="79">
        <v>682476.74</v>
      </c>
      <c r="M38" s="34">
        <f t="shared" si="1"/>
        <v>1405620.73</v>
      </c>
      <c r="N38" s="11"/>
      <c r="O38" s="11"/>
      <c r="P38" s="11"/>
      <c r="Q38" s="11"/>
      <c r="R38" s="11"/>
      <c r="S38" s="11"/>
      <c r="T38" s="11"/>
      <c r="U38"/>
      <c r="V38"/>
      <c r="W38"/>
      <c r="X38"/>
      <c r="Y38"/>
      <c r="DE38" s="12"/>
    </row>
    <row r="39" spans="1:109" ht="45.95" customHeight="1" x14ac:dyDescent="0.25">
      <c r="A39" s="77" t="s">
        <v>61</v>
      </c>
      <c r="B39" s="77" t="s">
        <v>62</v>
      </c>
      <c r="C39" s="77" t="s">
        <v>159</v>
      </c>
      <c r="D39" s="78" t="s">
        <v>208</v>
      </c>
      <c r="E39" s="79">
        <v>24978.720000000001</v>
      </c>
      <c r="F39" s="79">
        <v>22660.36</v>
      </c>
      <c r="G39" s="79">
        <v>22136.91</v>
      </c>
      <c r="H39" s="79">
        <v>21630.32</v>
      </c>
      <c r="I39" s="79">
        <v>21089.34</v>
      </c>
      <c r="J39" s="79">
        <v>20566.259999999998</v>
      </c>
      <c r="K39" s="79">
        <v>20043.900000000001</v>
      </c>
      <c r="L39" s="79">
        <v>149301.92000000001</v>
      </c>
      <c r="M39" s="34">
        <f t="shared" si="1"/>
        <v>302407.73</v>
      </c>
      <c r="N39" s="11"/>
      <c r="O39" s="11"/>
      <c r="P39" s="11"/>
      <c r="Q39" s="11"/>
      <c r="R39" s="11"/>
      <c r="S39" s="11"/>
      <c r="T39" s="11"/>
      <c r="U39"/>
      <c r="V39"/>
      <c r="W39"/>
      <c r="X39"/>
      <c r="Y39"/>
      <c r="DE39" s="12"/>
    </row>
    <row r="40" spans="1:109" ht="45.95" customHeight="1" x14ac:dyDescent="0.25">
      <c r="A40" s="77" t="s">
        <v>63</v>
      </c>
      <c r="B40" s="77" t="s">
        <v>64</v>
      </c>
      <c r="C40" s="77" t="s">
        <v>158</v>
      </c>
      <c r="D40" s="78" t="s">
        <v>209</v>
      </c>
      <c r="E40" s="79">
        <v>72831.240000000005</v>
      </c>
      <c r="F40" s="79">
        <v>69050.490000000005</v>
      </c>
      <c r="G40" s="79">
        <v>67340.11</v>
      </c>
      <c r="H40" s="79">
        <v>65662.53</v>
      </c>
      <c r="I40" s="79">
        <v>63917.03</v>
      </c>
      <c r="J40" s="79">
        <v>62207.83</v>
      </c>
      <c r="K40" s="79">
        <v>60500.98</v>
      </c>
      <c r="L40" s="79">
        <v>211728.77</v>
      </c>
      <c r="M40" s="34">
        <f t="shared" si="1"/>
        <v>673238.98</v>
      </c>
      <c r="N40" s="11"/>
      <c r="O40" s="11"/>
      <c r="P40" s="11"/>
      <c r="Q40" s="11"/>
      <c r="R40" s="11"/>
      <c r="S40" s="11"/>
      <c r="T40" s="11"/>
      <c r="U40"/>
      <c r="V40"/>
      <c r="W40"/>
      <c r="X40"/>
      <c r="Y40"/>
      <c r="DE40" s="12"/>
    </row>
    <row r="41" spans="1:109" ht="45.95" customHeight="1" x14ac:dyDescent="0.25">
      <c r="A41" s="77" t="s">
        <v>65</v>
      </c>
      <c r="B41" s="77" t="s">
        <v>66</v>
      </c>
      <c r="C41" s="77" t="s">
        <v>157</v>
      </c>
      <c r="D41" s="78" t="s">
        <v>210</v>
      </c>
      <c r="E41" s="79">
        <v>29955.05</v>
      </c>
      <c r="F41" s="79">
        <v>28928.560000000001</v>
      </c>
      <c r="G41" s="79">
        <v>28232.42</v>
      </c>
      <c r="H41" s="79">
        <v>27533.57</v>
      </c>
      <c r="I41" s="79">
        <v>26806.400000000001</v>
      </c>
      <c r="J41" s="79">
        <v>26094.37</v>
      </c>
      <c r="K41" s="79">
        <v>25383.31</v>
      </c>
      <c r="L41" s="79">
        <v>88887.56</v>
      </c>
      <c r="M41" s="34">
        <f t="shared" si="1"/>
        <v>281821.24</v>
      </c>
      <c r="N41" s="11"/>
      <c r="O41" s="11"/>
      <c r="P41" s="11"/>
      <c r="Q41" s="11"/>
      <c r="R41" s="11"/>
      <c r="S41" s="11"/>
      <c r="T41" s="11"/>
      <c r="U41"/>
      <c r="V41"/>
      <c r="W41"/>
      <c r="X41"/>
      <c r="Y41"/>
      <c r="DE41" s="12"/>
    </row>
    <row r="42" spans="1:109" ht="45.95" customHeight="1" x14ac:dyDescent="0.25">
      <c r="A42" s="77" t="s">
        <v>67</v>
      </c>
      <c r="B42" s="77" t="s">
        <v>68</v>
      </c>
      <c r="C42" s="77" t="s">
        <v>156</v>
      </c>
      <c r="D42" s="78" t="s">
        <v>211</v>
      </c>
      <c r="E42" s="79">
        <v>52693.05</v>
      </c>
      <c r="F42" s="79">
        <v>50919.74</v>
      </c>
      <c r="G42" s="79">
        <v>49712.78</v>
      </c>
      <c r="H42" s="79">
        <v>48485.56</v>
      </c>
      <c r="I42" s="79">
        <v>47207.97</v>
      </c>
      <c r="J42" s="79">
        <v>45957.29</v>
      </c>
      <c r="K42" s="79">
        <v>44708.29</v>
      </c>
      <c r="L42" s="79">
        <v>160422.93</v>
      </c>
      <c r="M42" s="34">
        <f t="shared" si="1"/>
        <v>500107.61</v>
      </c>
      <c r="N42" s="11"/>
      <c r="O42" s="11"/>
      <c r="P42" s="11"/>
      <c r="Q42" s="11"/>
      <c r="R42" s="11"/>
      <c r="S42" s="11"/>
      <c r="T42" s="11"/>
      <c r="U42"/>
      <c r="V42"/>
      <c r="W42"/>
      <c r="X42"/>
      <c r="Y42"/>
      <c r="DE42" s="12"/>
    </row>
    <row r="43" spans="1:109" ht="45.95" customHeight="1" x14ac:dyDescent="0.25">
      <c r="A43" s="77" t="s">
        <v>69</v>
      </c>
      <c r="B43" s="77" t="s">
        <v>70</v>
      </c>
      <c r="C43" s="77" t="s">
        <v>155</v>
      </c>
      <c r="D43" s="78" t="s">
        <v>212</v>
      </c>
      <c r="E43" s="79">
        <v>116596.53</v>
      </c>
      <c r="F43" s="79">
        <v>112858.41</v>
      </c>
      <c r="G43" s="79">
        <v>110463.28</v>
      </c>
      <c r="H43" s="79">
        <v>107794.73</v>
      </c>
      <c r="I43" s="79">
        <v>105014.36</v>
      </c>
      <c r="J43" s="79">
        <v>102293.64</v>
      </c>
      <c r="K43" s="79">
        <v>99576.63</v>
      </c>
      <c r="L43" s="79">
        <v>371218.52</v>
      </c>
      <c r="M43" s="34">
        <f t="shared" si="1"/>
        <v>1125816.1000000001</v>
      </c>
      <c r="N43" s="11"/>
      <c r="O43" s="11"/>
      <c r="P43" s="11"/>
      <c r="Q43" s="11"/>
      <c r="R43" s="11"/>
      <c r="S43" s="11"/>
      <c r="T43" s="11"/>
      <c r="U43"/>
      <c r="V43"/>
      <c r="W43"/>
      <c r="X43"/>
      <c r="Y43"/>
      <c r="DE43" s="12"/>
    </row>
    <row r="44" spans="1:109" ht="45.95" customHeight="1" x14ac:dyDescent="0.25">
      <c r="A44" s="77" t="s">
        <v>71</v>
      </c>
      <c r="B44" s="77" t="s">
        <v>72</v>
      </c>
      <c r="C44" s="77" t="s">
        <v>154</v>
      </c>
      <c r="D44" s="78" t="s">
        <v>213</v>
      </c>
      <c r="E44" s="79">
        <v>36626.959999999999</v>
      </c>
      <c r="F44" s="79">
        <v>33987.620000000003</v>
      </c>
      <c r="G44" s="79">
        <v>33227.86</v>
      </c>
      <c r="H44" s="79">
        <v>32487.53</v>
      </c>
      <c r="I44" s="79">
        <v>31707.32</v>
      </c>
      <c r="J44" s="79">
        <v>30948.06</v>
      </c>
      <c r="K44" s="79">
        <v>30189.85</v>
      </c>
      <c r="L44" s="79">
        <v>167427.98000000001</v>
      </c>
      <c r="M44" s="34">
        <f t="shared" si="1"/>
        <v>396603.18000000005</v>
      </c>
      <c r="N44" s="11"/>
      <c r="O44" s="11"/>
      <c r="P44" s="11"/>
      <c r="Q44" s="11"/>
      <c r="R44" s="11"/>
      <c r="S44" s="11"/>
      <c r="T44" s="11"/>
      <c r="U44"/>
      <c r="V44"/>
      <c r="W44"/>
      <c r="X44"/>
      <c r="Y44"/>
      <c r="DE44" s="12"/>
    </row>
    <row r="45" spans="1:109" ht="45.95" customHeight="1" x14ac:dyDescent="0.25">
      <c r="A45" s="77" t="s">
        <v>73</v>
      </c>
      <c r="B45" s="77" t="s">
        <v>74</v>
      </c>
      <c r="C45" s="77" t="s">
        <v>153</v>
      </c>
      <c r="D45" s="78" t="s">
        <v>214</v>
      </c>
      <c r="E45" s="79">
        <v>12218.34</v>
      </c>
      <c r="F45" s="79">
        <v>11565.84</v>
      </c>
      <c r="G45" s="79">
        <v>11268.25</v>
      </c>
      <c r="H45" s="79">
        <v>10972.46</v>
      </c>
      <c r="I45" s="79">
        <v>10672.72</v>
      </c>
      <c r="J45" s="79">
        <v>9441.01</v>
      </c>
      <c r="K45" s="79">
        <v>10.3</v>
      </c>
      <c r="L45" s="79"/>
      <c r="M45" s="34">
        <f t="shared" si="1"/>
        <v>66148.92</v>
      </c>
      <c r="N45" s="11"/>
      <c r="O45" s="11"/>
      <c r="P45" s="11"/>
      <c r="Q45" s="11"/>
      <c r="R45" s="11"/>
      <c r="S45" s="11"/>
      <c r="T45" s="11"/>
      <c r="U45"/>
      <c r="V45"/>
      <c r="W45"/>
      <c r="X45"/>
      <c r="Y45"/>
      <c r="DE45" s="12"/>
    </row>
    <row r="46" spans="1:109" ht="45.95" customHeight="1" x14ac:dyDescent="0.25">
      <c r="A46" s="77" t="s">
        <v>75</v>
      </c>
      <c r="B46" s="77" t="s">
        <v>76</v>
      </c>
      <c r="C46" s="77" t="s">
        <v>150</v>
      </c>
      <c r="D46" s="78" t="s">
        <v>215</v>
      </c>
      <c r="E46" s="79">
        <v>370929.95</v>
      </c>
      <c r="F46" s="79">
        <v>355076.6</v>
      </c>
      <c r="G46" s="79">
        <v>348781.9</v>
      </c>
      <c r="H46" s="79">
        <v>342883.58</v>
      </c>
      <c r="I46" s="79">
        <v>336183.86</v>
      </c>
      <c r="J46" s="79">
        <v>329893.46999999997</v>
      </c>
      <c r="K46" s="79">
        <v>323611.69</v>
      </c>
      <c r="L46" s="79">
        <v>5103725.57</v>
      </c>
      <c r="M46" s="34">
        <f t="shared" si="1"/>
        <v>7511086.620000001</v>
      </c>
      <c r="N46" s="11"/>
      <c r="O46" s="11"/>
      <c r="P46" s="11"/>
      <c r="Q46" s="11"/>
      <c r="R46" s="11"/>
      <c r="S46" s="11"/>
      <c r="T46" s="11"/>
      <c r="U46"/>
      <c r="V46"/>
      <c r="W46"/>
      <c r="X46"/>
      <c r="Y46"/>
      <c r="DE46" s="12"/>
    </row>
    <row r="47" spans="1:109" ht="45.95" customHeight="1" x14ac:dyDescent="0.25">
      <c r="A47" s="77" t="s">
        <v>77</v>
      </c>
      <c r="B47" s="77" t="s">
        <v>78</v>
      </c>
      <c r="C47" s="77" t="s">
        <v>152</v>
      </c>
      <c r="D47" s="78" t="s">
        <v>215</v>
      </c>
      <c r="E47" s="79">
        <v>32921.65</v>
      </c>
      <c r="F47" s="79">
        <v>31790.84</v>
      </c>
      <c r="G47" s="79">
        <v>30992.13</v>
      </c>
      <c r="H47" s="79">
        <v>30200.02</v>
      </c>
      <c r="I47" s="79">
        <v>29393.69</v>
      </c>
      <c r="J47" s="79">
        <v>28595.55</v>
      </c>
      <c r="K47" s="79">
        <v>20967.5</v>
      </c>
      <c r="L47" s="79"/>
      <c r="M47" s="34">
        <f t="shared" si="1"/>
        <v>204861.38</v>
      </c>
      <c r="N47" s="11"/>
      <c r="O47" s="11"/>
      <c r="P47" s="11"/>
      <c r="Q47" s="11"/>
      <c r="R47" s="11"/>
      <c r="S47" s="11"/>
      <c r="T47" s="11"/>
      <c r="U47"/>
      <c r="V47"/>
      <c r="W47"/>
      <c r="X47"/>
      <c r="Y47"/>
      <c r="DE47" s="12"/>
    </row>
    <row r="48" spans="1:109" ht="45.95" customHeight="1" x14ac:dyDescent="0.25">
      <c r="A48" s="77" t="s">
        <v>77</v>
      </c>
      <c r="B48" s="77" t="s">
        <v>79</v>
      </c>
      <c r="C48" s="77" t="s">
        <v>151</v>
      </c>
      <c r="D48" s="78" t="s">
        <v>215</v>
      </c>
      <c r="E48" s="79">
        <v>84710.75</v>
      </c>
      <c r="F48" s="79">
        <v>81533.86</v>
      </c>
      <c r="G48" s="79">
        <v>79684.639999999999</v>
      </c>
      <c r="H48" s="79">
        <v>77875.929999999993</v>
      </c>
      <c r="I48" s="79">
        <v>75983.7</v>
      </c>
      <c r="J48" s="79">
        <v>74135.75</v>
      </c>
      <c r="K48" s="79">
        <v>72290.36</v>
      </c>
      <c r="L48" s="79">
        <v>318269.73</v>
      </c>
      <c r="M48" s="34">
        <f t="shared" si="1"/>
        <v>864484.72</v>
      </c>
      <c r="N48" s="11"/>
      <c r="O48" s="11"/>
      <c r="P48" s="11"/>
      <c r="Q48" s="11"/>
      <c r="R48" s="11"/>
      <c r="S48" s="11"/>
      <c r="T48" s="11"/>
      <c r="U48"/>
      <c r="V48"/>
      <c r="W48"/>
      <c r="X48"/>
      <c r="Y48"/>
      <c r="DE48" s="12"/>
    </row>
    <row r="49" spans="1:109" ht="45.95" customHeight="1" x14ac:dyDescent="0.25">
      <c r="A49" s="77" t="s">
        <v>80</v>
      </c>
      <c r="B49" s="77" t="s">
        <v>81</v>
      </c>
      <c r="C49" s="77" t="s">
        <v>150</v>
      </c>
      <c r="D49" s="78" t="s">
        <v>216</v>
      </c>
      <c r="E49" s="79">
        <v>80168.36</v>
      </c>
      <c r="F49" s="79">
        <v>75804.67</v>
      </c>
      <c r="G49" s="79">
        <v>73766.64</v>
      </c>
      <c r="H49" s="79">
        <v>71748.11</v>
      </c>
      <c r="I49" s="79">
        <v>69687.72</v>
      </c>
      <c r="J49" s="79">
        <v>67651.039999999994</v>
      </c>
      <c r="K49" s="79">
        <v>65617.17</v>
      </c>
      <c r="L49" s="79">
        <v>16159.48</v>
      </c>
      <c r="M49" s="34">
        <f t="shared" si="1"/>
        <v>520603.18999999994</v>
      </c>
      <c r="N49" s="11"/>
      <c r="O49" s="11"/>
      <c r="P49" s="11"/>
      <c r="Q49" s="11"/>
      <c r="R49" s="11"/>
      <c r="S49" s="11"/>
      <c r="T49" s="11"/>
      <c r="U49"/>
      <c r="V49"/>
      <c r="W49"/>
      <c r="X49"/>
      <c r="Y49"/>
      <c r="DE49" s="12"/>
    </row>
    <row r="50" spans="1:109" ht="45.95" customHeight="1" x14ac:dyDescent="0.25">
      <c r="A50" s="77" t="s">
        <v>82</v>
      </c>
      <c r="B50" s="77" t="s">
        <v>83</v>
      </c>
      <c r="C50" s="77" t="s">
        <v>149</v>
      </c>
      <c r="D50" s="78" t="s">
        <v>217</v>
      </c>
      <c r="E50" s="79">
        <v>22344.68</v>
      </c>
      <c r="F50" s="79">
        <v>20717.900000000001</v>
      </c>
      <c r="G50" s="79">
        <v>20108.8</v>
      </c>
      <c r="H50" s="79">
        <v>19505.689999999999</v>
      </c>
      <c r="I50" s="79">
        <v>18889.740000000002</v>
      </c>
      <c r="J50" s="79">
        <v>18281.03</v>
      </c>
      <c r="K50" s="79">
        <v>17673.189999999999</v>
      </c>
      <c r="L50" s="79">
        <v>6247.24</v>
      </c>
      <c r="M50" s="34">
        <f t="shared" si="1"/>
        <v>143768.26999999999</v>
      </c>
      <c r="N50" s="11"/>
      <c r="O50" s="11"/>
      <c r="P50" s="11"/>
      <c r="Q50" s="11"/>
      <c r="R50" s="11"/>
      <c r="S50" s="11"/>
      <c r="T50" s="11"/>
      <c r="U50"/>
      <c r="V50"/>
      <c r="W50"/>
      <c r="X50"/>
      <c r="Y50"/>
      <c r="DE50" s="12"/>
    </row>
    <row r="51" spans="1:109" ht="45.95" customHeight="1" x14ac:dyDescent="0.25">
      <c r="A51" s="77" t="s">
        <v>84</v>
      </c>
      <c r="B51" s="77" t="s">
        <v>85</v>
      </c>
      <c r="C51" s="77" t="s">
        <v>148</v>
      </c>
      <c r="D51" s="78" t="s">
        <v>218</v>
      </c>
      <c r="E51" s="79">
        <v>25489.54</v>
      </c>
      <c r="F51" s="79">
        <v>23818.04</v>
      </c>
      <c r="G51" s="79">
        <v>23239.11</v>
      </c>
      <c r="H51" s="79">
        <v>22682.32</v>
      </c>
      <c r="I51" s="79">
        <v>22080.39</v>
      </c>
      <c r="J51" s="79">
        <v>21501.84</v>
      </c>
      <c r="K51" s="79">
        <v>20924.07</v>
      </c>
      <c r="L51" s="79">
        <v>188444.36</v>
      </c>
      <c r="M51" s="34">
        <f t="shared" si="1"/>
        <v>348179.67000000004</v>
      </c>
      <c r="N51" s="11"/>
      <c r="O51" s="11"/>
      <c r="P51" s="11"/>
      <c r="Q51" s="11"/>
      <c r="R51" s="11"/>
      <c r="S51" s="11"/>
      <c r="T51" s="11"/>
      <c r="U51"/>
      <c r="V51"/>
      <c r="W51"/>
      <c r="X51"/>
      <c r="Y51"/>
      <c r="DE51" s="12"/>
    </row>
    <row r="52" spans="1:109" ht="45.95" customHeight="1" x14ac:dyDescent="0.25">
      <c r="A52" s="77" t="s">
        <v>86</v>
      </c>
      <c r="B52" s="77" t="s">
        <v>87</v>
      </c>
      <c r="C52" s="77" t="s">
        <v>147</v>
      </c>
      <c r="D52" s="78" t="s">
        <v>218</v>
      </c>
      <c r="E52" s="79">
        <v>30215.95</v>
      </c>
      <c r="F52" s="79">
        <v>28234.48</v>
      </c>
      <c r="G52" s="79">
        <v>27548.19</v>
      </c>
      <c r="H52" s="79">
        <v>26888.2</v>
      </c>
      <c r="I52" s="79">
        <v>26174.65</v>
      </c>
      <c r="J52" s="79">
        <v>25488.82</v>
      </c>
      <c r="K52" s="79">
        <v>24803.919999999998</v>
      </c>
      <c r="L52" s="79">
        <v>223386.69</v>
      </c>
      <c r="M52" s="34">
        <f t="shared" si="1"/>
        <v>412740.9</v>
      </c>
      <c r="N52" s="11"/>
      <c r="O52" s="11"/>
      <c r="P52" s="11"/>
      <c r="Q52" s="11"/>
      <c r="R52" s="11"/>
      <c r="S52" s="11"/>
      <c r="T52" s="11"/>
      <c r="U52"/>
      <c r="V52"/>
      <c r="W52"/>
      <c r="X52"/>
      <c r="Y52"/>
      <c r="DE52" s="12"/>
    </row>
    <row r="53" spans="1:109" ht="45.95" customHeight="1" x14ac:dyDescent="0.25">
      <c r="A53" s="77" t="s">
        <v>88</v>
      </c>
      <c r="B53" s="77" t="s">
        <v>89</v>
      </c>
      <c r="C53" s="77" t="s">
        <v>146</v>
      </c>
      <c r="D53" s="78" t="s">
        <v>219</v>
      </c>
      <c r="E53" s="79">
        <v>13166.05</v>
      </c>
      <c r="F53" s="79">
        <v>12589.04</v>
      </c>
      <c r="G53" s="79">
        <v>12239.77</v>
      </c>
      <c r="H53" s="79">
        <v>11906.21</v>
      </c>
      <c r="I53" s="79">
        <v>11555.59</v>
      </c>
      <c r="J53" s="79">
        <v>11213.97</v>
      </c>
      <c r="K53" s="79">
        <v>10872.8</v>
      </c>
      <c r="L53" s="79">
        <v>54788.21</v>
      </c>
      <c r="M53" s="34">
        <f t="shared" si="1"/>
        <v>138331.64000000001</v>
      </c>
      <c r="N53" s="11"/>
      <c r="O53" s="11"/>
      <c r="P53" s="11"/>
      <c r="Q53" s="11"/>
      <c r="R53" s="11"/>
      <c r="S53" s="11"/>
      <c r="T53" s="11"/>
      <c r="U53"/>
      <c r="V53"/>
      <c r="W53"/>
      <c r="X53"/>
      <c r="Y53"/>
      <c r="DE53" s="12"/>
    </row>
    <row r="54" spans="1:109" ht="45.95" customHeight="1" x14ac:dyDescent="0.25">
      <c r="A54" s="77" t="s">
        <v>90</v>
      </c>
      <c r="B54" s="77" t="s">
        <v>91</v>
      </c>
      <c r="C54" s="77" t="s">
        <v>145</v>
      </c>
      <c r="D54" s="78" t="s">
        <v>219</v>
      </c>
      <c r="E54" s="79">
        <v>42762.84</v>
      </c>
      <c r="F54" s="79">
        <v>40837.360000000001</v>
      </c>
      <c r="G54" s="79">
        <v>39808.29</v>
      </c>
      <c r="H54" s="79">
        <v>38847.279999999999</v>
      </c>
      <c r="I54" s="79">
        <v>37808.29</v>
      </c>
      <c r="J54" s="79">
        <v>36809.65</v>
      </c>
      <c r="K54" s="79">
        <v>35812.400000000001</v>
      </c>
      <c r="L54" s="79">
        <v>321967.34000000003</v>
      </c>
      <c r="M54" s="34">
        <f t="shared" si="1"/>
        <v>594653.44999999995</v>
      </c>
      <c r="N54" s="11"/>
      <c r="O54" s="11"/>
      <c r="P54" s="11"/>
      <c r="Q54" s="11"/>
      <c r="R54" s="11"/>
      <c r="S54" s="11"/>
      <c r="T54" s="11"/>
      <c r="U54"/>
      <c r="V54"/>
      <c r="W54"/>
      <c r="X54"/>
      <c r="Y54"/>
      <c r="DE54" s="12"/>
    </row>
    <row r="55" spans="1:109" ht="45.95" customHeight="1" x14ac:dyDescent="0.25">
      <c r="A55" s="77" t="s">
        <v>92</v>
      </c>
      <c r="B55" s="77" t="s">
        <v>93</v>
      </c>
      <c r="C55" s="77" t="s">
        <v>144</v>
      </c>
      <c r="D55" s="78" t="s">
        <v>219</v>
      </c>
      <c r="E55" s="79">
        <v>19988.11</v>
      </c>
      <c r="F55" s="79">
        <v>19088.14</v>
      </c>
      <c r="G55" s="79">
        <v>18607.13</v>
      </c>
      <c r="H55" s="79">
        <v>18157.95</v>
      </c>
      <c r="I55" s="79">
        <v>17672.32</v>
      </c>
      <c r="J55" s="79">
        <v>17205.55</v>
      </c>
      <c r="K55" s="79">
        <v>16739.439999999999</v>
      </c>
      <c r="L55" s="79">
        <v>150509.1</v>
      </c>
      <c r="M55" s="34">
        <f t="shared" si="1"/>
        <v>277967.74</v>
      </c>
      <c r="N55" s="11"/>
      <c r="O55" s="11"/>
      <c r="P55" s="11"/>
      <c r="Q55" s="11"/>
      <c r="R55" s="11"/>
      <c r="S55" s="11"/>
      <c r="T55" s="11"/>
      <c r="U55"/>
      <c r="V55"/>
      <c r="W55"/>
      <c r="X55"/>
      <c r="Y55"/>
      <c r="DE55" s="12"/>
    </row>
    <row r="56" spans="1:109" ht="45.95" customHeight="1" x14ac:dyDescent="0.25">
      <c r="A56" s="77" t="s">
        <v>94</v>
      </c>
      <c r="B56" s="77" t="s">
        <v>95</v>
      </c>
      <c r="C56" s="77" t="s">
        <v>143</v>
      </c>
      <c r="D56" s="78" t="s">
        <v>219</v>
      </c>
      <c r="E56" s="79">
        <v>76974.36</v>
      </c>
      <c r="F56" s="79">
        <v>73508.509999999995</v>
      </c>
      <c r="G56" s="79">
        <v>71656.19</v>
      </c>
      <c r="H56" s="79">
        <v>69926.399999999994</v>
      </c>
      <c r="I56" s="79">
        <v>68056.259999999995</v>
      </c>
      <c r="J56" s="79">
        <v>66258.75</v>
      </c>
      <c r="K56" s="79">
        <v>64463.72</v>
      </c>
      <c r="L56" s="79">
        <v>579621.36</v>
      </c>
      <c r="M56" s="34">
        <f t="shared" si="1"/>
        <v>1070465.5499999998</v>
      </c>
      <c r="N56" s="11"/>
      <c r="O56" s="11"/>
      <c r="P56" s="11"/>
      <c r="Q56" s="11"/>
      <c r="R56" s="11"/>
      <c r="S56" s="11"/>
      <c r="T56" s="11"/>
      <c r="U56"/>
      <c r="V56"/>
      <c r="W56"/>
      <c r="X56"/>
      <c r="Y56"/>
      <c r="DE56" s="12"/>
    </row>
    <row r="57" spans="1:109" ht="45.95" customHeight="1" x14ac:dyDescent="0.25">
      <c r="A57" s="77" t="s">
        <v>96</v>
      </c>
      <c r="B57" s="77" t="s">
        <v>97</v>
      </c>
      <c r="C57" s="77" t="s">
        <v>142</v>
      </c>
      <c r="D57" s="78" t="s">
        <v>220</v>
      </c>
      <c r="E57" s="79">
        <v>21945.73</v>
      </c>
      <c r="F57" s="79">
        <v>21090.07</v>
      </c>
      <c r="G57" s="79">
        <v>20355.099999999999</v>
      </c>
      <c r="H57" s="79">
        <v>26.08</v>
      </c>
      <c r="I57" s="79"/>
      <c r="J57" s="79"/>
      <c r="K57" s="79"/>
      <c r="L57" s="79"/>
      <c r="M57" s="34">
        <f t="shared" si="1"/>
        <v>63416.98</v>
      </c>
      <c r="N57" s="11"/>
      <c r="O57" s="11"/>
      <c r="P57" s="11"/>
      <c r="Q57" s="11"/>
      <c r="R57" s="11"/>
      <c r="S57" s="11"/>
      <c r="T57" s="11"/>
      <c r="U57"/>
      <c r="V57"/>
      <c r="W57"/>
      <c r="X57"/>
      <c r="Y57"/>
      <c r="DE57" s="12"/>
    </row>
    <row r="58" spans="1:109" ht="45.95" customHeight="1" x14ac:dyDescent="0.25">
      <c r="A58" s="77" t="s">
        <v>98</v>
      </c>
      <c r="B58" s="77" t="s">
        <v>99</v>
      </c>
      <c r="C58" s="77" t="s">
        <v>141</v>
      </c>
      <c r="D58" s="78" t="s">
        <v>221</v>
      </c>
      <c r="E58" s="79">
        <v>11279</v>
      </c>
      <c r="F58" s="79">
        <v>9822.1</v>
      </c>
      <c r="G58" s="79">
        <v>9548.4</v>
      </c>
      <c r="H58" s="79">
        <v>9281.84</v>
      </c>
      <c r="I58" s="79">
        <v>9000.69</v>
      </c>
      <c r="J58" s="79">
        <v>8727.2199999999993</v>
      </c>
      <c r="K58" s="79">
        <v>8454.08</v>
      </c>
      <c r="L58" s="79">
        <v>46663.94</v>
      </c>
      <c r="M58" s="34">
        <f t="shared" si="1"/>
        <v>112777.27</v>
      </c>
      <c r="N58" s="11"/>
      <c r="O58" s="11"/>
      <c r="P58" s="11"/>
      <c r="Q58" s="11"/>
      <c r="R58" s="11"/>
      <c r="S58" s="11"/>
      <c r="T58" s="11"/>
      <c r="U58"/>
      <c r="V58"/>
      <c r="W58"/>
      <c r="X58"/>
      <c r="Y58"/>
      <c r="DE58" s="12"/>
    </row>
    <row r="59" spans="1:109" ht="45.95" customHeight="1" x14ac:dyDescent="0.25">
      <c r="A59" s="77" t="s">
        <v>100</v>
      </c>
      <c r="B59" s="77" t="s">
        <v>101</v>
      </c>
      <c r="C59" s="77" t="s">
        <v>140</v>
      </c>
      <c r="D59" s="78" t="s">
        <v>221</v>
      </c>
      <c r="E59" s="79">
        <v>14271.99</v>
      </c>
      <c r="F59" s="79">
        <v>12352.52</v>
      </c>
      <c r="G59" s="79">
        <v>12008.35</v>
      </c>
      <c r="H59" s="79">
        <v>11673.12</v>
      </c>
      <c r="I59" s="79">
        <v>11319.52</v>
      </c>
      <c r="J59" s="79">
        <v>10975.57</v>
      </c>
      <c r="K59" s="79">
        <v>10632.09</v>
      </c>
      <c r="L59" s="79">
        <v>58685.67</v>
      </c>
      <c r="M59" s="34">
        <f t="shared" si="1"/>
        <v>141918.83000000002</v>
      </c>
      <c r="N59" s="11"/>
      <c r="O59" s="11"/>
      <c r="P59" s="11"/>
      <c r="Q59" s="11"/>
      <c r="R59" s="11"/>
      <c r="S59" s="11"/>
      <c r="T59" s="11"/>
      <c r="U59"/>
      <c r="V59"/>
      <c r="W59"/>
      <c r="X59"/>
      <c r="Y59"/>
      <c r="DE59" s="12"/>
    </row>
    <row r="60" spans="1:109" ht="45.95" customHeight="1" x14ac:dyDescent="0.25">
      <c r="A60" s="77" t="s">
        <v>102</v>
      </c>
      <c r="B60" s="77" t="s">
        <v>103</v>
      </c>
      <c r="C60" s="77" t="s">
        <v>139</v>
      </c>
      <c r="D60" s="78" t="s">
        <v>222</v>
      </c>
      <c r="E60" s="79">
        <v>268136.07</v>
      </c>
      <c r="F60" s="79">
        <v>331311.05</v>
      </c>
      <c r="G60" s="79">
        <v>323172.11</v>
      </c>
      <c r="H60" s="79">
        <v>315361.5</v>
      </c>
      <c r="I60" s="79">
        <v>306883.13</v>
      </c>
      <c r="J60" s="79">
        <v>298749.78000000003</v>
      </c>
      <c r="K60" s="79">
        <v>290627.55</v>
      </c>
      <c r="L60" s="79">
        <v>2755298.22</v>
      </c>
      <c r="M60" s="34">
        <f t="shared" si="1"/>
        <v>4889539.41</v>
      </c>
      <c r="N60" s="11"/>
      <c r="O60" s="11"/>
      <c r="P60" s="11"/>
      <c r="Q60" s="11"/>
      <c r="R60" s="11"/>
      <c r="S60" s="11"/>
      <c r="T60" s="11"/>
      <c r="U60"/>
      <c r="V60"/>
      <c r="W60"/>
      <c r="X60"/>
      <c r="Y60"/>
      <c r="DE60" s="12"/>
    </row>
    <row r="61" spans="1:109" ht="45.95" customHeight="1" x14ac:dyDescent="0.25">
      <c r="A61" s="77" t="s">
        <v>104</v>
      </c>
      <c r="B61" s="80" t="s">
        <v>105</v>
      </c>
      <c r="C61" s="80" t="s">
        <v>138</v>
      </c>
      <c r="D61" s="81" t="s">
        <v>223</v>
      </c>
      <c r="E61" s="79">
        <v>178130</v>
      </c>
      <c r="F61" s="79">
        <v>357350</v>
      </c>
      <c r="G61" s="79">
        <v>349335</v>
      </c>
      <c r="H61" s="79">
        <v>341321</v>
      </c>
      <c r="I61" s="79">
        <v>333307</v>
      </c>
      <c r="J61" s="79">
        <v>325293</v>
      </c>
      <c r="K61" s="79">
        <v>317279</v>
      </c>
      <c r="L61" s="79">
        <v>2876630</v>
      </c>
      <c r="M61" s="34">
        <f t="shared" si="1"/>
        <v>5078645</v>
      </c>
      <c r="N61" s="11"/>
      <c r="O61" s="11"/>
      <c r="P61" s="11"/>
      <c r="Q61" s="11"/>
      <c r="R61" s="11"/>
      <c r="S61" s="11"/>
      <c r="T61" s="11"/>
      <c r="U61"/>
      <c r="V61"/>
      <c r="W61"/>
      <c r="X61"/>
      <c r="Y61"/>
      <c r="DE61" s="12"/>
    </row>
    <row r="62" spans="1:109" ht="45.95" customHeight="1" x14ac:dyDescent="0.25">
      <c r="A62" s="77" t="s">
        <v>106</v>
      </c>
      <c r="B62" s="82" t="s">
        <v>107</v>
      </c>
      <c r="C62" s="82" t="s">
        <v>137</v>
      </c>
      <c r="D62" s="83" t="s">
        <v>224</v>
      </c>
      <c r="E62" s="79">
        <v>20597.25</v>
      </c>
      <c r="F62" s="79">
        <v>34596.559999999998</v>
      </c>
      <c r="G62" s="79">
        <v>33713.82</v>
      </c>
      <c r="H62" s="79">
        <v>32895.730000000003</v>
      </c>
      <c r="I62" s="79">
        <v>32006.44</v>
      </c>
      <c r="J62" s="79">
        <v>31153.93</v>
      </c>
      <c r="K62" s="79">
        <v>30302.59</v>
      </c>
      <c r="L62" s="79">
        <v>292241.71999999997</v>
      </c>
      <c r="M62" s="34">
        <f t="shared" si="1"/>
        <v>507508.04</v>
      </c>
      <c r="N62" s="11"/>
      <c r="O62" s="11"/>
      <c r="P62" s="11"/>
      <c r="Q62" s="11"/>
      <c r="R62" s="11"/>
      <c r="S62" s="11"/>
      <c r="T62" s="11"/>
      <c r="U62"/>
      <c r="V62"/>
      <c r="W62"/>
      <c r="X62"/>
      <c r="Y62"/>
      <c r="DE62" s="12"/>
    </row>
    <row r="63" spans="1:109" ht="45.95" customHeight="1" x14ac:dyDescent="0.25">
      <c r="A63" s="77" t="s">
        <v>108</v>
      </c>
      <c r="B63" s="82" t="s">
        <v>109</v>
      </c>
      <c r="C63" s="82" t="s">
        <v>136</v>
      </c>
      <c r="D63" s="83" t="s">
        <v>224</v>
      </c>
      <c r="E63" s="79">
        <v>48417</v>
      </c>
      <c r="F63" s="79">
        <v>73132</v>
      </c>
      <c r="G63" s="79">
        <v>71411</v>
      </c>
      <c r="H63" s="79">
        <v>69689</v>
      </c>
      <c r="I63" s="79">
        <v>67968</v>
      </c>
      <c r="J63" s="79">
        <v>66247</v>
      </c>
      <c r="K63" s="79">
        <v>64526</v>
      </c>
      <c r="L63" s="79">
        <v>712145</v>
      </c>
      <c r="M63" s="34">
        <f t="shared" si="1"/>
        <v>1173535</v>
      </c>
      <c r="N63" s="11"/>
      <c r="O63" s="11"/>
      <c r="P63" s="11"/>
      <c r="Q63" s="11"/>
      <c r="R63" s="11"/>
      <c r="S63" s="11"/>
      <c r="T63" s="11"/>
      <c r="U63"/>
      <c r="V63"/>
      <c r="W63"/>
      <c r="X63"/>
      <c r="Y63"/>
      <c r="DE63" s="12"/>
    </row>
    <row r="64" spans="1:109" ht="45.95" customHeight="1" x14ac:dyDescent="0.25">
      <c r="A64" s="77" t="s">
        <v>110</v>
      </c>
      <c r="B64" s="82" t="s">
        <v>111</v>
      </c>
      <c r="C64" s="82" t="s">
        <v>135</v>
      </c>
      <c r="D64" s="83" t="s">
        <v>225</v>
      </c>
      <c r="E64" s="79">
        <v>10772.19</v>
      </c>
      <c r="F64" s="79">
        <v>21222.66</v>
      </c>
      <c r="G64" s="79">
        <v>20637.68</v>
      </c>
      <c r="H64" s="79">
        <v>20082.78</v>
      </c>
      <c r="I64" s="79">
        <v>19495.91</v>
      </c>
      <c r="J64" s="79">
        <v>18925.830000000002</v>
      </c>
      <c r="K64" s="79">
        <v>18356.52</v>
      </c>
      <c r="L64" s="79">
        <v>108817.28</v>
      </c>
      <c r="M64" s="34">
        <f t="shared" si="1"/>
        <v>238310.85</v>
      </c>
      <c r="N64" s="11"/>
      <c r="O64" s="11"/>
      <c r="P64" s="11"/>
      <c r="Q64" s="11"/>
      <c r="R64" s="11"/>
      <c r="S64" s="11"/>
      <c r="T64" s="11"/>
      <c r="U64"/>
      <c r="V64"/>
      <c r="W64"/>
      <c r="X64"/>
      <c r="Y64"/>
      <c r="DE64" s="12"/>
    </row>
    <row r="65" spans="1:109" ht="45.95" customHeight="1" x14ac:dyDescent="0.25">
      <c r="A65" s="77" t="s">
        <v>112</v>
      </c>
      <c r="B65" s="82" t="s">
        <v>113</v>
      </c>
      <c r="C65" s="82" t="s">
        <v>134</v>
      </c>
      <c r="D65" s="83" t="s">
        <v>226</v>
      </c>
      <c r="E65" s="79">
        <v>40419</v>
      </c>
      <c r="F65" s="79">
        <v>73501</v>
      </c>
      <c r="G65" s="79">
        <v>76473</v>
      </c>
      <c r="H65" s="79">
        <v>74619</v>
      </c>
      <c r="I65" s="79">
        <v>72765</v>
      </c>
      <c r="J65" s="79">
        <v>70910</v>
      </c>
      <c r="K65" s="79">
        <v>69056</v>
      </c>
      <c r="L65" s="79">
        <v>728999</v>
      </c>
      <c r="M65" s="34">
        <f t="shared" si="1"/>
        <v>1206742</v>
      </c>
      <c r="N65" s="11"/>
      <c r="O65" s="11"/>
      <c r="P65" s="11"/>
      <c r="Q65" s="11"/>
      <c r="R65" s="11"/>
      <c r="S65" s="11"/>
      <c r="T65" s="11"/>
      <c r="U65"/>
      <c r="V65"/>
      <c r="W65"/>
      <c r="X65"/>
      <c r="Y65"/>
      <c r="DE65" s="12"/>
    </row>
    <row r="66" spans="1:109" ht="45.95" customHeight="1" x14ac:dyDescent="0.25">
      <c r="A66" s="77" t="s">
        <v>114</v>
      </c>
      <c r="B66" s="82" t="s">
        <v>115</v>
      </c>
      <c r="C66" s="82" t="s">
        <v>133</v>
      </c>
      <c r="D66" s="83" t="s">
        <v>227</v>
      </c>
      <c r="E66" s="79">
        <v>95525</v>
      </c>
      <c r="F66" s="79">
        <v>82235</v>
      </c>
      <c r="G66" s="79">
        <v>80326</v>
      </c>
      <c r="H66" s="79">
        <v>78418</v>
      </c>
      <c r="I66" s="79">
        <v>76509</v>
      </c>
      <c r="J66" s="79">
        <v>74600</v>
      </c>
      <c r="K66" s="79">
        <v>72692</v>
      </c>
      <c r="L66" s="79">
        <v>771303</v>
      </c>
      <c r="M66" s="34">
        <f t="shared" si="1"/>
        <v>1331608</v>
      </c>
      <c r="N66" s="11"/>
      <c r="O66" s="11"/>
      <c r="P66" s="11"/>
      <c r="Q66" s="11"/>
      <c r="R66" s="11"/>
      <c r="S66" s="11"/>
      <c r="T66" s="11"/>
      <c r="U66"/>
      <c r="V66"/>
      <c r="W66"/>
      <c r="X66"/>
      <c r="Y66"/>
      <c r="DE66" s="12"/>
    </row>
    <row r="67" spans="1:109" ht="45.95" customHeight="1" x14ac:dyDescent="0.25">
      <c r="A67" s="77" t="s">
        <v>116</v>
      </c>
      <c r="B67" s="82" t="s">
        <v>117</v>
      </c>
      <c r="C67" s="84" t="s">
        <v>132</v>
      </c>
      <c r="D67" s="83" t="s">
        <v>228</v>
      </c>
      <c r="E67" s="79">
        <v>28131</v>
      </c>
      <c r="F67" s="79">
        <v>73715</v>
      </c>
      <c r="G67" s="79">
        <v>82442</v>
      </c>
      <c r="H67" s="79">
        <v>80472</v>
      </c>
      <c r="I67" s="79">
        <v>78501</v>
      </c>
      <c r="J67" s="79">
        <v>76530</v>
      </c>
      <c r="K67" s="79">
        <v>74559</v>
      </c>
      <c r="L67" s="79">
        <v>789927</v>
      </c>
      <c r="M67" s="34">
        <f t="shared" si="1"/>
        <v>1284277</v>
      </c>
      <c r="N67" s="11"/>
      <c r="O67" s="11"/>
      <c r="P67" s="11"/>
      <c r="Q67" s="11"/>
      <c r="R67" s="11"/>
      <c r="S67" s="11"/>
      <c r="T67" s="11"/>
      <c r="U67"/>
      <c r="V67"/>
      <c r="W67"/>
      <c r="X67"/>
      <c r="Y67"/>
      <c r="DE67" s="12"/>
    </row>
    <row r="68" spans="1:109" ht="45.95" customHeight="1" x14ac:dyDescent="0.25">
      <c r="A68" s="77" t="s">
        <v>118</v>
      </c>
      <c r="B68" s="82" t="s">
        <v>119</v>
      </c>
      <c r="C68" s="82" t="s">
        <v>130</v>
      </c>
      <c r="D68" s="83" t="s">
        <v>229</v>
      </c>
      <c r="E68" s="79">
        <v>22180</v>
      </c>
      <c r="F68" s="79">
        <v>98397</v>
      </c>
      <c r="G68" s="79">
        <v>95534</v>
      </c>
      <c r="H68" s="79">
        <v>92672</v>
      </c>
      <c r="I68" s="79">
        <v>89809</v>
      </c>
      <c r="J68" s="79">
        <v>86947</v>
      </c>
      <c r="K68" s="79">
        <v>84084</v>
      </c>
      <c r="L68" s="79">
        <v>235075</v>
      </c>
      <c r="M68" s="34">
        <f t="shared" si="1"/>
        <v>804698</v>
      </c>
      <c r="N68" s="11"/>
      <c r="O68" s="11"/>
      <c r="P68" s="11"/>
      <c r="Q68" s="11"/>
      <c r="R68" s="11"/>
      <c r="S68" s="11"/>
      <c r="T68" s="11"/>
      <c r="U68"/>
      <c r="V68"/>
      <c r="W68"/>
      <c r="X68"/>
      <c r="Y68"/>
      <c r="DE68" s="12"/>
    </row>
    <row r="69" spans="1:109" ht="45.95" customHeight="1" x14ac:dyDescent="0.25">
      <c r="A69" s="80" t="s">
        <v>120</v>
      </c>
      <c r="B69" s="80" t="s">
        <v>121</v>
      </c>
      <c r="C69" s="85" t="s">
        <v>131</v>
      </c>
      <c r="D69" s="81" t="s">
        <v>230</v>
      </c>
      <c r="E69" s="79">
        <v>16043</v>
      </c>
      <c r="F69" s="79">
        <v>42817</v>
      </c>
      <c r="G69" s="79">
        <v>41445</v>
      </c>
      <c r="H69" s="79">
        <v>40074</v>
      </c>
      <c r="I69" s="79">
        <v>38703</v>
      </c>
      <c r="J69" s="79"/>
      <c r="K69" s="79"/>
      <c r="L69" s="79"/>
      <c r="M69" s="34">
        <f t="shared" si="1"/>
        <v>179082</v>
      </c>
      <c r="N69" s="11"/>
      <c r="O69" s="11"/>
      <c r="P69" s="11"/>
      <c r="Q69" s="11"/>
      <c r="R69" s="11"/>
      <c r="S69" s="11"/>
      <c r="T69" s="11"/>
      <c r="U69"/>
      <c r="V69"/>
      <c r="W69"/>
      <c r="X69"/>
      <c r="Y69"/>
      <c r="DE69" s="12"/>
    </row>
    <row r="70" spans="1:109" ht="28.5" customHeight="1" x14ac:dyDescent="0.25">
      <c r="A70" s="99" t="s">
        <v>125</v>
      </c>
      <c r="B70" s="99"/>
      <c r="C70" s="86" t="s">
        <v>122</v>
      </c>
      <c r="D70" s="87"/>
      <c r="E70" s="88">
        <v>1500</v>
      </c>
      <c r="F70" s="88">
        <v>62695</v>
      </c>
      <c r="G70" s="88">
        <v>61161</v>
      </c>
      <c r="H70" s="88">
        <v>59627</v>
      </c>
      <c r="I70" s="88">
        <v>58093</v>
      </c>
      <c r="J70" s="88">
        <v>56559</v>
      </c>
      <c r="K70" s="88">
        <v>55024</v>
      </c>
      <c r="L70" s="88">
        <v>384966</v>
      </c>
      <c r="M70" s="89">
        <f t="shared" si="1"/>
        <v>739625</v>
      </c>
      <c r="N70" s="11"/>
      <c r="O70" s="11"/>
      <c r="P70" s="11"/>
      <c r="Q70" s="11"/>
      <c r="R70" s="11"/>
      <c r="S70" s="11"/>
      <c r="T70" s="11"/>
      <c r="U70"/>
      <c r="V70"/>
      <c r="W70"/>
      <c r="X70"/>
      <c r="Y70"/>
      <c r="DE70" s="12"/>
    </row>
    <row r="71" spans="1:109" ht="28.5" customHeight="1" x14ac:dyDescent="0.25">
      <c r="A71" s="99" t="s">
        <v>125</v>
      </c>
      <c r="B71" s="99"/>
      <c r="C71" s="90" t="s">
        <v>123</v>
      </c>
      <c r="D71" s="91"/>
      <c r="E71" s="88">
        <v>0</v>
      </c>
      <c r="F71" s="88">
        <f>229027+339356</f>
        <v>568383</v>
      </c>
      <c r="G71" s="88">
        <f>305369+328314</f>
        <v>633683</v>
      </c>
      <c r="H71" s="88">
        <f>305369+316536</f>
        <v>621905</v>
      </c>
      <c r="I71" s="88">
        <f>305369+304758</f>
        <v>610127</v>
      </c>
      <c r="J71" s="88">
        <f>305369+292980</f>
        <v>598349</v>
      </c>
      <c r="K71" s="88">
        <f>305369+281202</f>
        <v>586571</v>
      </c>
      <c r="L71" s="88">
        <v>10317467</v>
      </c>
      <c r="M71" s="89">
        <f t="shared" si="1"/>
        <v>13936485</v>
      </c>
      <c r="N71" s="11"/>
      <c r="O71" s="11"/>
      <c r="P71" s="11"/>
      <c r="Q71" s="11"/>
      <c r="R71" s="11"/>
      <c r="S71" s="11"/>
      <c r="T71" s="11"/>
      <c r="U71"/>
      <c r="V71"/>
      <c r="W71"/>
      <c r="X71"/>
      <c r="Y71"/>
      <c r="DE71" s="12"/>
    </row>
    <row r="72" spans="1:109" ht="28.5" customHeight="1" x14ac:dyDescent="0.25">
      <c r="A72" s="99" t="s">
        <v>125</v>
      </c>
      <c r="B72" s="99"/>
      <c r="C72" s="86" t="s">
        <v>233</v>
      </c>
      <c r="D72" s="87"/>
      <c r="E72" s="88">
        <v>1513</v>
      </c>
      <c r="F72" s="88">
        <f>34133+33622</f>
        <v>67755</v>
      </c>
      <c r="G72" s="88">
        <f>45511+31946</f>
        <v>77457</v>
      </c>
      <c r="H72" s="88">
        <f>45511+30159</f>
        <v>75670</v>
      </c>
      <c r="I72" s="88">
        <f>45511+28372</f>
        <v>73883</v>
      </c>
      <c r="J72" s="88">
        <f>45511+26585</f>
        <v>72096</v>
      </c>
      <c r="K72" s="88">
        <f>45511+24797</f>
        <v>70308</v>
      </c>
      <c r="L72" s="88">
        <v>762954</v>
      </c>
      <c r="M72" s="89">
        <f t="shared" si="1"/>
        <v>1201636</v>
      </c>
      <c r="N72" s="11"/>
      <c r="O72" s="11"/>
      <c r="P72" s="11"/>
      <c r="Q72" s="11"/>
      <c r="R72" s="11"/>
      <c r="S72" s="11"/>
      <c r="T72" s="11"/>
      <c r="U72"/>
      <c r="V72"/>
      <c r="W72"/>
      <c r="X72"/>
      <c r="Y72"/>
      <c r="Z72" s="16"/>
      <c r="AA72" s="16"/>
      <c r="AB72" s="16"/>
      <c r="AC72" s="16"/>
      <c r="AD72" s="16"/>
      <c r="AE72" s="16"/>
      <c r="AF72" s="16"/>
      <c r="AG72" s="16"/>
      <c r="AH72" s="16"/>
      <c r="AJ72" s="24"/>
      <c r="AK72" s="24"/>
      <c r="DE72" s="12"/>
    </row>
    <row r="73" spans="1:109" ht="28.5" customHeight="1" x14ac:dyDescent="0.25">
      <c r="A73" s="99" t="s">
        <v>125</v>
      </c>
      <c r="B73" s="99"/>
      <c r="C73" s="86" t="s">
        <v>124</v>
      </c>
      <c r="D73" s="87"/>
      <c r="E73" s="88">
        <v>0</v>
      </c>
      <c r="F73" s="88">
        <f>40018+39419</f>
        <v>79437</v>
      </c>
      <c r="G73" s="88">
        <f>53358+37454</f>
        <v>90812</v>
      </c>
      <c r="H73" s="88">
        <f>53358+35359</f>
        <v>88717</v>
      </c>
      <c r="I73" s="88">
        <f>53358+33264</f>
        <v>86622</v>
      </c>
      <c r="J73" s="88">
        <f>53358+31168</f>
        <v>84526</v>
      </c>
      <c r="K73" s="88">
        <f>53358+29073</f>
        <v>82431</v>
      </c>
      <c r="L73" s="88">
        <v>894391</v>
      </c>
      <c r="M73" s="89">
        <f t="shared" si="1"/>
        <v>1406936</v>
      </c>
      <c r="N73" s="11"/>
      <c r="O73" s="11"/>
      <c r="P73" s="11"/>
      <c r="Q73" s="11"/>
      <c r="R73" s="11"/>
      <c r="S73" s="11"/>
      <c r="T73" s="11"/>
      <c r="U73"/>
      <c r="V73"/>
      <c r="W73"/>
      <c r="X73"/>
      <c r="Y73"/>
      <c r="Z73" s="16"/>
      <c r="AA73" s="16"/>
      <c r="AB73" s="16"/>
      <c r="AC73" s="16"/>
      <c r="AD73" s="16"/>
      <c r="AE73" s="16"/>
      <c r="AF73" s="16"/>
      <c r="AG73" s="16"/>
      <c r="AH73" s="16"/>
      <c r="AJ73" s="24"/>
      <c r="AK73" s="24"/>
      <c r="DE73" s="12"/>
    </row>
    <row r="74" spans="1:109" ht="42.75" customHeight="1" x14ac:dyDescent="0.25">
      <c r="A74" s="35"/>
      <c r="B74" s="35"/>
      <c r="C74" s="46" t="s">
        <v>188</v>
      </c>
      <c r="D74" s="40"/>
      <c r="E74" s="62">
        <f t="shared" ref="E74:L74" si="2">SUM(E15:E73)</f>
        <v>4585415.1900000004</v>
      </c>
      <c r="F74" s="62">
        <f t="shared" si="2"/>
        <v>5500037.2599999998</v>
      </c>
      <c r="G74" s="62">
        <f t="shared" si="2"/>
        <v>5343406.4399999995</v>
      </c>
      <c r="H74" s="62">
        <f t="shared" si="2"/>
        <v>4900153.33</v>
      </c>
      <c r="I74" s="62">
        <f t="shared" si="2"/>
        <v>4406553.74</v>
      </c>
      <c r="J74" s="62">
        <f t="shared" si="2"/>
        <v>4061801.2600000002</v>
      </c>
      <c r="K74" s="62">
        <f t="shared" si="2"/>
        <v>3946172.76</v>
      </c>
      <c r="L74" s="62">
        <f t="shared" si="2"/>
        <v>36230127.009999998</v>
      </c>
      <c r="M74" s="34">
        <f t="shared" si="1"/>
        <v>68973666.99000001</v>
      </c>
      <c r="N74" s="11"/>
      <c r="O74" s="11"/>
      <c r="P74" s="11"/>
      <c r="Q74" s="11"/>
      <c r="R74" s="11"/>
      <c r="S74" s="11"/>
      <c r="T74" s="11"/>
      <c r="U74"/>
      <c r="V74"/>
      <c r="W74"/>
      <c r="X74"/>
      <c r="Y74"/>
      <c r="Z74" s="16"/>
      <c r="AA74" s="16"/>
      <c r="AB74" s="16"/>
      <c r="AC74" s="16"/>
      <c r="AD74" s="16"/>
      <c r="AE74" s="16"/>
      <c r="AF74" s="16"/>
      <c r="AG74" s="16"/>
      <c r="AH74" s="16"/>
      <c r="AJ74" s="24"/>
      <c r="AK74" s="24"/>
      <c r="DE74" s="12"/>
    </row>
    <row r="75" spans="1:109" s="13" customFormat="1" ht="15.75" customHeight="1" x14ac:dyDescent="0.2">
      <c r="A75" s="108" t="s">
        <v>184</v>
      </c>
      <c r="B75" s="109"/>
      <c r="C75" s="110"/>
      <c r="D75" s="37"/>
      <c r="E75" s="63"/>
      <c r="F75" s="63"/>
      <c r="G75" s="63"/>
      <c r="H75" s="63"/>
      <c r="I75" s="63"/>
      <c r="J75" s="63"/>
      <c r="K75" s="63"/>
      <c r="L75" s="63"/>
      <c r="M75" s="38"/>
      <c r="N75" s="14"/>
      <c r="O75" s="14"/>
      <c r="P75" s="14"/>
      <c r="Q75" s="14"/>
      <c r="R75" s="7"/>
      <c r="S75" s="14"/>
      <c r="T75" s="14"/>
      <c r="U75"/>
      <c r="V75"/>
      <c r="W75"/>
      <c r="X75"/>
      <c r="Y75"/>
    </row>
    <row r="76" spans="1:109" x14ac:dyDescent="0.25">
      <c r="A76" s="111" t="s">
        <v>185</v>
      </c>
      <c r="B76" s="112"/>
      <c r="C76" s="39" t="s">
        <v>7</v>
      </c>
      <c r="D76" s="39"/>
      <c r="E76" s="64">
        <v>576</v>
      </c>
      <c r="F76" s="64">
        <v>576</v>
      </c>
      <c r="G76" s="64">
        <v>576</v>
      </c>
      <c r="H76" s="64">
        <v>576</v>
      </c>
      <c r="I76" s="64">
        <v>576</v>
      </c>
      <c r="J76" s="64">
        <v>576</v>
      </c>
      <c r="K76" s="64">
        <v>576</v>
      </c>
      <c r="L76" s="64"/>
      <c r="M76" s="48">
        <f t="shared" ref="M76:M79" si="3">SUM(E76:L76)</f>
        <v>4032</v>
      </c>
      <c r="N76" s="14"/>
      <c r="O76" s="14"/>
      <c r="P76" s="14"/>
      <c r="Q76" s="14"/>
      <c r="R76" s="7"/>
      <c r="S76" s="14"/>
      <c r="T76" s="14"/>
      <c r="U76"/>
      <c r="V76"/>
      <c r="W76"/>
      <c r="X76"/>
      <c r="Y76"/>
      <c r="AI76" s="24"/>
      <c r="DE76" s="13"/>
    </row>
    <row r="77" spans="1:109" ht="23.1" customHeight="1" x14ac:dyDescent="0.25">
      <c r="A77" s="103" t="s">
        <v>186</v>
      </c>
      <c r="B77" s="105"/>
      <c r="C77" s="50" t="s">
        <v>8</v>
      </c>
      <c r="D77" s="40"/>
      <c r="E77" s="64">
        <v>730</v>
      </c>
      <c r="F77" s="64"/>
      <c r="G77" s="64">
        <v>0</v>
      </c>
      <c r="H77" s="64">
        <v>0</v>
      </c>
      <c r="I77" s="64">
        <v>0</v>
      </c>
      <c r="J77" s="64">
        <v>0</v>
      </c>
      <c r="K77" s="64">
        <v>0</v>
      </c>
      <c r="L77" s="64">
        <v>0</v>
      </c>
      <c r="M77" s="48">
        <f t="shared" si="3"/>
        <v>730</v>
      </c>
      <c r="N77" s="14"/>
      <c r="O77" s="14"/>
      <c r="P77" s="14"/>
      <c r="Q77" s="14"/>
      <c r="R77" s="7"/>
      <c r="S77" s="14"/>
      <c r="T77" s="14"/>
      <c r="U77"/>
      <c r="V77"/>
      <c r="W77"/>
      <c r="X77"/>
      <c r="Y77"/>
      <c r="DE77" s="13"/>
    </row>
    <row r="78" spans="1:109" ht="26.1" customHeight="1" x14ac:dyDescent="0.25">
      <c r="A78" s="103" t="s">
        <v>186</v>
      </c>
      <c r="B78" s="105"/>
      <c r="C78" s="49" t="s">
        <v>128</v>
      </c>
      <c r="D78" s="40"/>
      <c r="E78" s="64">
        <v>18711</v>
      </c>
      <c r="F78" s="64">
        <v>17222</v>
      </c>
      <c r="G78" s="64">
        <v>7985</v>
      </c>
      <c r="H78" s="64">
        <v>0</v>
      </c>
      <c r="I78" s="64">
        <v>0</v>
      </c>
      <c r="J78" s="64">
        <v>0</v>
      </c>
      <c r="K78" s="64">
        <v>0</v>
      </c>
      <c r="L78" s="64">
        <v>0</v>
      </c>
      <c r="M78" s="48">
        <f t="shared" si="3"/>
        <v>43918</v>
      </c>
      <c r="N78" s="14"/>
      <c r="O78" s="14"/>
      <c r="P78" s="14"/>
      <c r="Q78" s="14"/>
      <c r="R78" s="7"/>
      <c r="S78" s="14"/>
      <c r="T78" s="14"/>
      <c r="U78"/>
      <c r="V78"/>
      <c r="W78"/>
      <c r="X78"/>
      <c r="Y78"/>
      <c r="DE78" s="13"/>
    </row>
    <row r="79" spans="1:109" ht="15.75" customHeight="1" x14ac:dyDescent="0.25">
      <c r="A79" s="53"/>
      <c r="B79" s="43"/>
      <c r="C79" s="46" t="s">
        <v>6</v>
      </c>
      <c r="D79" s="41"/>
      <c r="E79" s="65">
        <f t="shared" ref="E79:L79" si="4">SUM(E76:E78)</f>
        <v>20017</v>
      </c>
      <c r="F79" s="65">
        <f t="shared" si="4"/>
        <v>17798</v>
      </c>
      <c r="G79" s="65">
        <f t="shared" si="4"/>
        <v>8561</v>
      </c>
      <c r="H79" s="65">
        <f t="shared" si="4"/>
        <v>576</v>
      </c>
      <c r="I79" s="65">
        <f t="shared" si="4"/>
        <v>576</v>
      </c>
      <c r="J79" s="65">
        <f t="shared" si="4"/>
        <v>576</v>
      </c>
      <c r="K79" s="65">
        <f t="shared" si="4"/>
        <v>576</v>
      </c>
      <c r="L79" s="65">
        <f t="shared" si="4"/>
        <v>0</v>
      </c>
      <c r="M79" s="48">
        <f t="shared" si="3"/>
        <v>48680</v>
      </c>
      <c r="V79"/>
      <c r="W79"/>
      <c r="Y79"/>
    </row>
    <row r="80" spans="1:109" ht="15.75" customHeight="1" x14ac:dyDescent="0.25">
      <c r="A80" s="42"/>
      <c r="B80" s="42"/>
      <c r="C80" s="42"/>
      <c r="D80" s="42"/>
      <c r="E80" s="66"/>
      <c r="F80" s="66"/>
      <c r="G80" s="66"/>
      <c r="H80" s="66"/>
      <c r="I80" s="66"/>
      <c r="J80" s="66"/>
      <c r="K80" s="66"/>
      <c r="L80" s="66"/>
      <c r="M80" s="59"/>
      <c r="V80"/>
      <c r="W80"/>
      <c r="Y80"/>
    </row>
    <row r="81" spans="1:25" ht="15.75" customHeight="1" x14ac:dyDescent="0.25">
      <c r="A81" s="100" t="s">
        <v>9</v>
      </c>
      <c r="B81" s="101"/>
      <c r="C81" s="102"/>
      <c r="D81" s="41"/>
      <c r="E81" s="67">
        <v>367598</v>
      </c>
      <c r="F81" s="67">
        <v>372116</v>
      </c>
      <c r="G81" s="67">
        <v>377074</v>
      </c>
      <c r="H81" s="67">
        <v>382515</v>
      </c>
      <c r="I81" s="67">
        <v>193462</v>
      </c>
      <c r="J81" s="67">
        <v>0</v>
      </c>
      <c r="K81" s="67">
        <v>0</v>
      </c>
      <c r="L81" s="67">
        <v>0</v>
      </c>
      <c r="M81" s="48">
        <f>SUM(E81:L81)</f>
        <v>1692765</v>
      </c>
      <c r="V81"/>
      <c r="W81"/>
      <c r="Y81"/>
    </row>
    <row r="82" spans="1:25" ht="15.75" customHeight="1" x14ac:dyDescent="0.25">
      <c r="A82" s="43"/>
      <c r="B82" s="43"/>
      <c r="C82" s="43"/>
      <c r="D82" s="43"/>
      <c r="E82" s="66"/>
      <c r="F82" s="66"/>
      <c r="G82" s="66"/>
      <c r="H82" s="66"/>
      <c r="I82" s="66"/>
      <c r="J82" s="66"/>
      <c r="K82" s="66"/>
      <c r="L82" s="66"/>
      <c r="M82" s="60"/>
      <c r="V82"/>
      <c r="W82"/>
      <c r="Y82"/>
    </row>
    <row r="83" spans="1:25" ht="15.75" customHeight="1" x14ac:dyDescent="0.25">
      <c r="A83" s="52"/>
      <c r="B83" s="51"/>
      <c r="C83" s="47" t="s">
        <v>10</v>
      </c>
      <c r="D83" s="45"/>
      <c r="E83" s="65">
        <f>E74+E79+E81</f>
        <v>4973030.1900000004</v>
      </c>
      <c r="F83" s="65">
        <f t="shared" ref="F83:L83" si="5">F74+F79+F81</f>
        <v>5889951.2599999998</v>
      </c>
      <c r="G83" s="65">
        <f t="shared" si="5"/>
        <v>5729041.4399999995</v>
      </c>
      <c r="H83" s="65">
        <f t="shared" si="5"/>
        <v>5283244.33</v>
      </c>
      <c r="I83" s="65">
        <f t="shared" si="5"/>
        <v>4600591.74</v>
      </c>
      <c r="J83" s="65">
        <f t="shared" si="5"/>
        <v>4062377.2600000002</v>
      </c>
      <c r="K83" s="65">
        <f t="shared" si="5"/>
        <v>3946748.76</v>
      </c>
      <c r="L83" s="65">
        <f t="shared" si="5"/>
        <v>36230127.009999998</v>
      </c>
      <c r="M83" s="48">
        <f>SUM(E83:L83)</f>
        <v>70715111.99000001</v>
      </c>
      <c r="V83"/>
      <c r="W83"/>
      <c r="Y83"/>
    </row>
    <row r="84" spans="1:25" ht="15.75" customHeight="1" x14ac:dyDescent="0.25">
      <c r="A84" s="43"/>
      <c r="B84" s="43"/>
      <c r="C84" s="43"/>
      <c r="D84" s="43"/>
      <c r="E84" s="63"/>
      <c r="F84" s="63"/>
      <c r="G84" s="63"/>
      <c r="H84" s="63"/>
      <c r="I84" s="63"/>
      <c r="J84" s="63"/>
      <c r="K84" s="63"/>
      <c r="L84" s="63"/>
      <c r="M84" s="44"/>
      <c r="V84"/>
      <c r="W84"/>
      <c r="Y84"/>
    </row>
    <row r="85" spans="1:25" ht="33" customHeight="1" x14ac:dyDescent="0.25">
      <c r="A85" s="103" t="s">
        <v>11</v>
      </c>
      <c r="B85" s="104"/>
      <c r="C85" s="105"/>
      <c r="D85" s="40"/>
      <c r="E85" s="68">
        <f>ROUND((E83/$M$87*100),2)</f>
        <v>10.23</v>
      </c>
      <c r="F85" s="68">
        <f t="shared" ref="F85:K85" si="6">ROUND((F83/$M$87*100),2)</f>
        <v>12.11</v>
      </c>
      <c r="G85" s="68">
        <f t="shared" si="6"/>
        <v>11.78</v>
      </c>
      <c r="H85" s="68">
        <f t="shared" si="6"/>
        <v>10.86</v>
      </c>
      <c r="I85" s="68">
        <f t="shared" si="6"/>
        <v>9.4600000000000009</v>
      </c>
      <c r="J85" s="68">
        <f t="shared" si="6"/>
        <v>8.35</v>
      </c>
      <c r="K85" s="68">
        <f t="shared" si="6"/>
        <v>8.1199999999999992</v>
      </c>
      <c r="L85" s="69" t="s">
        <v>1</v>
      </c>
      <c r="M85" s="44" t="s">
        <v>1</v>
      </c>
      <c r="V85"/>
      <c r="W85"/>
      <c r="Y85"/>
    </row>
    <row r="86" spans="1:25" ht="15.75" customHeight="1" x14ac:dyDescent="0.25">
      <c r="A86" s="54"/>
      <c r="B86" s="19"/>
      <c r="C86" s="19"/>
      <c r="D86" s="19"/>
      <c r="E86" s="36"/>
      <c r="F86" s="36"/>
      <c r="G86" s="36"/>
      <c r="H86" s="36"/>
      <c r="I86" s="36"/>
      <c r="J86" s="36"/>
      <c r="K86" s="36"/>
      <c r="L86" s="36"/>
      <c r="M86" s="22"/>
      <c r="V86"/>
      <c r="W86"/>
      <c r="Y86"/>
    </row>
    <row r="87" spans="1:25" ht="44.1" customHeight="1" x14ac:dyDescent="0.25">
      <c r="A87" s="106" t="s">
        <v>129</v>
      </c>
      <c r="B87" s="106"/>
      <c r="C87" s="106"/>
      <c r="D87" s="55"/>
      <c r="E87" s="56"/>
      <c r="F87" s="57"/>
      <c r="G87" s="57"/>
      <c r="H87" s="57"/>
      <c r="I87" s="57"/>
      <c r="J87" s="57"/>
      <c r="K87" s="57"/>
      <c r="L87" s="58"/>
      <c r="M87" s="72">
        <v>48629320</v>
      </c>
      <c r="V87"/>
      <c r="W87"/>
      <c r="Y87"/>
    </row>
    <row r="88" spans="1:25" ht="15.75" customHeight="1" x14ac:dyDescent="0.25">
      <c r="A88" s="20"/>
      <c r="B88" s="20"/>
      <c r="C88" s="20"/>
      <c r="D88" s="20"/>
      <c r="E88" s="15"/>
      <c r="F88" s="15"/>
      <c r="G88" s="15"/>
      <c r="H88" s="15"/>
      <c r="I88" s="15"/>
      <c r="J88" s="15"/>
      <c r="K88" s="15"/>
      <c r="L88" s="15"/>
      <c r="M88" s="16"/>
      <c r="R88" s="3"/>
      <c r="U88"/>
      <c r="W88"/>
    </row>
    <row r="89" spans="1:25" ht="15.75" customHeight="1" x14ac:dyDescent="0.25">
      <c r="A89" s="21"/>
      <c r="B89" s="21"/>
      <c r="C89" s="21"/>
      <c r="D89" s="21"/>
    </row>
    <row r="90" spans="1:25" ht="15.75" customHeight="1" x14ac:dyDescent="0.25">
      <c r="A90" s="21"/>
      <c r="B90" s="21"/>
      <c r="C90" s="115" t="s">
        <v>237</v>
      </c>
      <c r="D90" s="116"/>
      <c r="E90" s="116"/>
    </row>
    <row r="91" spans="1:25" ht="63.75" customHeight="1" x14ac:dyDescent="0.25"/>
  </sheetData>
  <sheetProtection objects="1" scenarios="1" selectLockedCells="1" selectUnlockedCells="1"/>
  <mergeCells count="14">
    <mergeCell ref="A81:C81"/>
    <mergeCell ref="A85:C85"/>
    <mergeCell ref="A87:C87"/>
    <mergeCell ref="A14:C14"/>
    <mergeCell ref="A75:C75"/>
    <mergeCell ref="A76:B76"/>
    <mergeCell ref="A77:B77"/>
    <mergeCell ref="A78:B78"/>
    <mergeCell ref="A73:B73"/>
    <mergeCell ref="A7:M7"/>
    <mergeCell ref="E11:M11"/>
    <mergeCell ref="A70:B70"/>
    <mergeCell ref="A71:B71"/>
    <mergeCell ref="A72:B72"/>
  </mergeCells>
  <phoneticPr fontId="19" type="noConversion"/>
  <pageMargins left="0.23622047244094491" right="0.23622047244094491" top="0.39370078740157483" bottom="0.59055118110236227" header="0.35433070866141736" footer="0.31496062992125984"/>
  <pageSetup paperSize="9" scale="67" orientation="landscape" r:id="rId1"/>
  <headerFooter>
    <oddFooter>&amp;L&amp;"Times New Roman"&amp;10&amp;Kc0c0c0Ķekavas novads &amp;R&amp;"Times New Roman"&amp;10&amp;Kc0c0c02024, Oktobris</oddFooter>
    <evenFooter>&amp;L&amp;"Times New Roman,Regular"4-SAI; Pārskats par saistību apmēru&amp;R&amp;"Times New Roman,Regular"&amp;P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4-SAI</vt:lpstr>
      <vt:lpstr>'4-SAI'!Print_Titles</vt:lpstr>
    </vt:vector>
  </TitlesOfParts>
  <Manager/>
  <Company>Microsoft Corporation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Valsts kase</dc:creator>
  <cp:keywords/>
  <dc:description/>
  <cp:lastModifiedBy>Vija Milbrete</cp:lastModifiedBy>
  <cp:lastPrinted>2025-01-07T08:32:00Z</cp:lastPrinted>
  <dcterms:created xsi:type="dcterms:W3CDTF">2024-11-07T09:40:55Z</dcterms:created>
  <dcterms:modified xsi:type="dcterms:W3CDTF">2025-02-05T14:48:15Z</dcterms:modified>
  <cp:category/>
</cp:coreProperties>
</file>