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97" tabRatio="771" activeTab="12"/>
  </bookViews>
  <sheets>
    <sheet name="ienemumi-izdevumi" sheetId="1" r:id="rId1"/>
    <sheet name="Pārvalde" sheetId="2" r:id="rId2"/>
    <sheet name="Policija" sheetId="3" r:id="rId3"/>
    <sheet name="Ekonom_darbība" sheetId="4" r:id="rId4"/>
    <sheet name="Dabas_resursi" sheetId="5" r:id="rId5"/>
    <sheet name="Tautsaimniecība" sheetId="6" r:id="rId6"/>
    <sheet name="Veselība" sheetId="7" r:id="rId7"/>
    <sheet name="Kultūra" sheetId="8" r:id="rId8"/>
    <sheet name="Skolas" sheetId="9" r:id="rId9"/>
    <sheet name="Soci." sheetId="10" r:id="rId10"/>
    <sheet name="Kopsavilkums" sheetId="11" r:id="rId11"/>
    <sheet name="specialais" sheetId="12" r:id="rId12"/>
    <sheet name="ziedojumi" sheetId="13" r:id="rId13"/>
  </sheets>
  <externalReferences>
    <externalReference r:id="rId16"/>
  </externalReferences>
  <definedNames>
    <definedName name="Z_D4E6EAF1_4A6F_49D5_86BE_D4757497D3D2_.wvu.Cols" localSheetId="8" hidden="1">'Skolas'!$U:$V</definedName>
  </definedNames>
  <calcPr fullCalcOnLoad="1"/>
</workbook>
</file>

<file path=xl/sharedStrings.xml><?xml version="1.0" encoding="utf-8"?>
<sst xmlns="http://schemas.openxmlformats.org/spreadsheetml/2006/main" count="1299" uniqueCount="558">
  <si>
    <t>Izdevumu nosaukums</t>
  </si>
  <si>
    <t>Maksājumi PFIF</t>
  </si>
  <si>
    <t>Deputāti, komisiju darbs</t>
  </si>
  <si>
    <t>KOPĀ</t>
  </si>
  <si>
    <t>Atalgojums</t>
  </si>
  <si>
    <t>Komandējumi un dienesta braucieni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</si>
  <si>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</si>
  <si>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</si>
  <si>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</si>
  <si>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</si>
  <si>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</si>
  <si>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</si>
  <si>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</si>
  <si>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</si>
  <si>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</si>
  <si>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</si>
  <si>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</si>
  <si>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</si>
  <si>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</si>
  <si>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Pārējā kultūra un sports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</si>
  <si>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</si>
  <si>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</si>
  <si>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</si>
  <si>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</si>
  <si>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</si>
  <si>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</si>
  <si>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</si>
  <si>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</si>
  <si>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</si>
  <si>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Sociālā palīdzība iedzīvotājiem</t>
  </si>
  <si>
    <t>Sociālais dienests</t>
  </si>
  <si>
    <t>Sociālās aprūpes centrs</t>
  </si>
  <si>
    <t>Bāriņtiesa</t>
  </si>
  <si>
    <t>Pabalsti ēdināšanai naudā</t>
  </si>
  <si>
    <t>GMI pabalsti</t>
  </si>
  <si>
    <t>Dzīvokļa pabalsti</t>
  </si>
  <si>
    <t>Budžeta dotācija biedrībām</t>
  </si>
  <si>
    <t>01.000 Vispārējie valdības dienesti</t>
  </si>
  <si>
    <t>03.000 Sabiedriskā kārtība un drošība</t>
  </si>
  <si>
    <t>07.000 Veselība</t>
  </si>
  <si>
    <t>09.000 Izglītība</t>
  </si>
  <si>
    <t>10.000 Sociālā aizsardzība</t>
  </si>
  <si>
    <t>Klasifik. kods</t>
  </si>
  <si>
    <t>Pārējie pabalsti</t>
  </si>
  <si>
    <t>Komand.un dienesta braucieni</t>
  </si>
  <si>
    <t>Valsts soc.apdrošin.oblig. iemaks</t>
  </si>
  <si>
    <t>Valsts soc.apdrošin.oblig.iemaksas</t>
  </si>
  <si>
    <t>Valsts soc.apdrošin.obligātās iemaksas</t>
  </si>
  <si>
    <t>Budžeta aizņēmumu % maksājumi</t>
  </si>
  <si>
    <t>Valsts soc.apdrošin.oblig. iemaksas</t>
  </si>
  <si>
    <t>Uzturēš.izdev.transf.citām pašvald.</t>
  </si>
  <si>
    <t>Pabalsti bāreņiem un audžuģim.</t>
  </si>
  <si>
    <t>Pārējā soc.palīdzība iedzīvotājiem</t>
  </si>
  <si>
    <t>Komandējumi un dienesta brauc.</t>
  </si>
  <si>
    <t>Budžeta iestāžu nodokļu maksāj.</t>
  </si>
  <si>
    <t>Valsts soc.apdroš.oblig.iemaks.</t>
  </si>
  <si>
    <t>Valsts soc.apdrošin.oblig.iemaks.</t>
  </si>
  <si>
    <t>Budžeta iestāžu nodokļu maks.</t>
  </si>
  <si>
    <t>Pārējā sociālā palīdzība iedzīv.</t>
  </si>
  <si>
    <t>Izglītības iestāžu ēku uzturēšana</t>
  </si>
  <si>
    <t>Mērķdotācija bezdarbniekiem</t>
  </si>
  <si>
    <t>Stipendijas berzdarbniekiem</t>
  </si>
  <si>
    <t>Stipendijas bezdarbniekiem</t>
  </si>
  <si>
    <t>PII "Bitīte"</t>
  </si>
  <si>
    <t>Skolēnu pārvadājumi</t>
  </si>
  <si>
    <t>Dabas resursu nodoklis</t>
  </si>
  <si>
    <t>23.4.1.0.</t>
  </si>
  <si>
    <t>23.5.1.0.</t>
  </si>
  <si>
    <t>Izglītības norēķini</t>
  </si>
  <si>
    <t>Transferti izglīt.funkciju nodrošināš.</t>
  </si>
  <si>
    <t>Autoceļu fonds</t>
  </si>
  <si>
    <t>Ielu apgaismojuma nodrošināšana</t>
  </si>
  <si>
    <t>Sarptautiskā sadraudzība</t>
  </si>
  <si>
    <t xml:space="preserve">Sporta skola </t>
  </si>
  <si>
    <t xml:space="preserve"> </t>
  </si>
  <si>
    <t>Subsīdijas un dotācijas</t>
  </si>
  <si>
    <t>IEŅĒMUMI</t>
  </si>
  <si>
    <t>Saņemtie ziedojumi no jurid. pers.</t>
  </si>
  <si>
    <t>Saņemtie ziedojumi no fizisk. pers.</t>
  </si>
  <si>
    <t>Statūtkap.palielin.SIA "Ķekavas nami"</t>
  </si>
  <si>
    <t>Zaudējumi no valūtas kursa svārst.</t>
  </si>
  <si>
    <t>Pamatkap/palielināš.pašvald.SIA</t>
  </si>
  <si>
    <t>Jaunatnes iniciatīvu centrs</t>
  </si>
  <si>
    <t>Atmaksa par ES projektiem</t>
  </si>
  <si>
    <t>Pabalsti ārkārtas situācijās</t>
  </si>
  <si>
    <t>Pabalsti veselības aprūpei naudā</t>
  </si>
  <si>
    <t>Statūtkap.palielin.SIA "Baložu komun.saimn."</t>
  </si>
  <si>
    <t>Komandējumi</t>
  </si>
  <si>
    <t>Uzturēšanas izdevumu transferti</t>
  </si>
  <si>
    <t>Ķekavas kultūras centrs</t>
  </si>
  <si>
    <t>Baložu kultūras centrs</t>
  </si>
  <si>
    <t>Daugmales kultūras centrs</t>
  </si>
  <si>
    <t>Atlikums uz  gada sākumu</t>
  </si>
  <si>
    <t xml:space="preserve">                                                                                       01.000 VISPĀRĒJIE VALDĪBAS DIENESTI                                                                          Pielikums Nr.5</t>
  </si>
  <si>
    <t>Iekšējā parāda procentu nomaksa</t>
  </si>
  <si>
    <t>Budžeta iestāžu procentu maksājumi</t>
  </si>
  <si>
    <t>Ceļu investīciju projekti</t>
  </si>
  <si>
    <t>Pašvaldības teritoriju apsaimniekošana</t>
  </si>
  <si>
    <t>Tūrisma koordinācijas centrs</t>
  </si>
  <si>
    <t>Izdevums "Ķekavas novads"</t>
  </si>
  <si>
    <t>Izglītības vadība un metodiskais darbs</t>
  </si>
  <si>
    <t>Dotāc.biedrībām un nodibinājumiem</t>
  </si>
  <si>
    <t>Aukļu pakalpojumu apmaksa</t>
  </si>
  <si>
    <t>Dotācija komersantiem</t>
  </si>
  <si>
    <t>04.000 Ekonomiskā darbība</t>
  </si>
  <si>
    <t>06.000 Teritoriju, mājokļu apsaimniekošana</t>
  </si>
  <si>
    <t>Dzīvokļa pabalsti, pašvald.budž.maksājumi</t>
  </si>
  <si>
    <t>Pašvaldība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</si>
  <si>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</si>
  <si>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</si>
  <si>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</si>
  <si>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</si>
  <si>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</si>
  <si>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</si>
  <si>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</si>
  <si>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</si>
  <si>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</si>
  <si>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</si>
  <si>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</si>
  <si>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</si>
  <si>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</si>
  <si>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</si>
  <si>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</si>
  <si>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</si>
  <si>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</si>
  <si>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</si>
  <si>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</si>
  <si>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</si>
  <si>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</si>
  <si>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</si>
  <si>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</si>
  <si>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</si>
  <si>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</si>
  <si>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</si>
  <si>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</si>
  <si>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8.3.9.0.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</si>
  <si>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</si>
  <si>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</si>
  <si>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</si>
  <si>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</si>
  <si>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</si>
  <si>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</si>
  <si>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</si>
  <si>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</si>
  <si>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</si>
  <si>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</si>
  <si>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</si>
  <si>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</si>
  <si>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</si>
  <si>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</si>
  <si>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</si>
  <si>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</si>
  <si>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</si>
  <si>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</si>
  <si>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</si>
  <si>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</si>
  <si>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</si>
  <si>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</si>
  <si>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</si>
  <si>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</si>
  <si>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</si>
  <si>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</si>
  <si>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</si>
  <si>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</si>
  <si>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</si>
  <si>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</si>
  <si>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13.1.0.0.</t>
  </si>
  <si>
    <t>Ieņēmumi no ēku un būvju pārdošanas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</si>
  <si>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</si>
  <si>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</si>
  <si>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</si>
  <si>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</si>
  <si>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</si>
  <si>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</si>
  <si>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Pašvald.budžetā saņemtā valsts budžeta dotācija(brīvpusdienas)</t>
  </si>
  <si>
    <t>18.6.2.0</t>
  </si>
  <si>
    <t>Pārējās mērķdotācijas pašvaldībām no valsts budžeta(pedagogu algas)</t>
  </si>
  <si>
    <t>18.6.3.0.</t>
  </si>
  <si>
    <t>18.0.0.0.</t>
  </si>
  <si>
    <t>19.2.1.0.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</si>
  <si>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</si>
  <si>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</si>
  <si>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</si>
  <si>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</si>
  <si>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</si>
  <si>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</si>
  <si>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</si>
  <si>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</si>
  <si>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</si>
  <si>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</si>
  <si>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</si>
  <si>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</si>
  <si>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</si>
  <si>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</si>
  <si>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</si>
  <si>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</si>
  <si>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</si>
  <si>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</si>
  <si>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</si>
  <si>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</si>
  <si>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</si>
  <si>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</si>
  <si>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</si>
  <si>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</si>
  <si>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</si>
  <si>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</si>
  <si>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</si>
  <si>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21.4.9.9.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</si>
  <si>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</si>
  <si>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</si>
  <si>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</si>
  <si>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</si>
  <si>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</si>
  <si>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</si>
  <si>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</si>
  <si>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</si>
  <si>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</si>
  <si>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</si>
  <si>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</si>
  <si>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</si>
  <si>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</si>
  <si>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</si>
  <si>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</si>
  <si>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</si>
  <si>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</si>
  <si>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</si>
  <si>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</si>
  <si>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</si>
  <si>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</si>
  <si>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</si>
  <si>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</si>
  <si>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</si>
  <si>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</si>
  <si>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</si>
  <si>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</si>
  <si>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08.230</t>
  </si>
  <si>
    <t>08.220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</si>
  <si>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</si>
  <si>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</si>
  <si>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</si>
  <si>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</si>
  <si>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</si>
  <si>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</si>
  <si>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</si>
  <si>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</si>
  <si>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</si>
  <si>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</si>
  <si>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</si>
  <si>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09.290</t>
  </si>
  <si>
    <t>09.820</t>
  </si>
  <si>
    <t>09.810</t>
  </si>
  <si>
    <t>09.600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</si>
  <si>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</si>
  <si>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</si>
  <si>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</si>
  <si>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</si>
  <si>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</si>
  <si>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</si>
  <si>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</si>
  <si>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</si>
  <si>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</si>
  <si>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Pamatkapitāla palielināšana SIA "Baložu komunālā saimniecība"</t>
  </si>
  <si>
    <t>Pamatkapitāla palielināšana SIA "Ķekavas nami"</t>
  </si>
  <si>
    <t>Līdzekļu atlikums gada beigās</t>
  </si>
  <si>
    <t>PAVISAM IZDEVUMI</t>
  </si>
  <si>
    <t>SPECIĀLĀ BUDŽETA IEŅĒMUMI</t>
  </si>
  <si>
    <t>Dabas resursu nodoklis par kaitīgām precēm</t>
  </si>
  <si>
    <t>Zvejas tiesību licences</t>
  </si>
  <si>
    <t>Pārējie dažādi nenodokļu ieņēmumi</t>
  </si>
  <si>
    <t>Citi ieņēmumi par maksas pakalpojumiem</t>
  </si>
  <si>
    <t>Autoceļu fonda līdzekļi</t>
  </si>
  <si>
    <t>Kontu atlikums gada sākumā</t>
  </si>
  <si>
    <t>t.sk.Autoceļu fonds</t>
  </si>
  <si>
    <t>SPECIĀLĀ BUDŽETA IZDEVUMI</t>
  </si>
  <si>
    <t>Bankas komisija, pakalpojumi</t>
  </si>
  <si>
    <t>Iekārtu, inventāra, aparatūras apkalpošana</t>
  </si>
  <si>
    <t>Ēku, būvju un telpu uzturēšana</t>
  </si>
  <si>
    <t>Ielu un ceļu kārtējais remonts</t>
  </si>
  <si>
    <t xml:space="preserve">Pārējie remontdarbu un iestāžu uzturēšanas pakalpojumi </t>
  </si>
  <si>
    <t>Pārējie pakalpojumu veidi</t>
  </si>
  <si>
    <t>KOPĀ  PAKALPOJUMI</t>
  </si>
  <si>
    <t>Inventārs</t>
  </si>
  <si>
    <t>Remontmateriāli</t>
  </si>
  <si>
    <t>Formas tērpi un speciālais apģērbs</t>
  </si>
  <si>
    <t>Pārējās preces</t>
  </si>
  <si>
    <t>KOPĀ MATERIĀLI, KO NEUZSKAITA KODĀ 5000</t>
  </si>
  <si>
    <t xml:space="preserve">Dabas resursu nodokļu maksājumi </t>
  </si>
  <si>
    <t>KOPĀ BUDŽETA IESTĀŽU NODOKĻU MAKSĀJUMI</t>
  </si>
  <si>
    <t>Attīstības pasākumi un programmas</t>
  </si>
  <si>
    <t>KOPĀ NEMATERIĀLIE IEGULDĪJUMI</t>
  </si>
  <si>
    <t>Pārējie pamatlīdzekļi</t>
  </si>
  <si>
    <t>KOPĀ KAPITĀLIE IZDEVUMI</t>
  </si>
  <si>
    <t>KOPĀ IZDEVUMI</t>
  </si>
  <si>
    <t>ZIEDOJUMU IEŅĒMUMI</t>
  </si>
  <si>
    <t>Saņemtie ziedojumi no juridiskām personām</t>
  </si>
  <si>
    <t>23.4.2.0.</t>
  </si>
  <si>
    <t>Saņemtie ziedojumi natūrā</t>
  </si>
  <si>
    <t>Saņemtie ziedojumi no fiziskām  personām</t>
  </si>
  <si>
    <t>Līdzekļu atlikums gada sākumā</t>
  </si>
  <si>
    <t>Pašvaldību teritoriju un mājokļu apsaimniekošana</t>
  </si>
  <si>
    <t>Atpūta, kultūra un sports</t>
  </si>
  <si>
    <t>Izglītība</t>
  </si>
  <si>
    <t>KOPĀ  IZDEVUMI</t>
  </si>
  <si>
    <t>FINANSĒŠANA</t>
  </si>
  <si>
    <t>Izdevumi par atkritumu savākšanu</t>
  </si>
  <si>
    <t>12.2.3.0.</t>
  </si>
  <si>
    <t>21.3.8.3.</t>
  </si>
  <si>
    <t>Ieņēmumi no kustamā īpašuma iznomāšanas</t>
  </si>
  <si>
    <t>21.3.9.4.</t>
  </si>
  <si>
    <t>Ieņēmumi par komunālajiem pakalpojumiem</t>
  </si>
  <si>
    <t>Pārējās kompensācijas un pabalsti</t>
  </si>
  <si>
    <t>PVN</t>
  </si>
  <si>
    <t>1.pielikums</t>
  </si>
  <si>
    <t>Ķekavas novada domes</t>
  </si>
  <si>
    <t>2.pielikums</t>
  </si>
  <si>
    <t>3.pielikums</t>
  </si>
  <si>
    <t>4.pielikums</t>
  </si>
  <si>
    <t>ZIEDOJUMU IZDEVUMI</t>
  </si>
  <si>
    <t>5.pielikums</t>
  </si>
  <si>
    <t>03.000 SABIEDRISKĀ KĀRTĪBA UN DROŠIBA</t>
  </si>
  <si>
    <t>06.000 PAŠVALDĪBAS TERITORIJU UN MĀJOKĻU APSAIMNIEKOŠANA</t>
  </si>
  <si>
    <t>07.000 AMBULATORĀS ĀRSTNIECĪBAS IESTĀDES</t>
  </si>
  <si>
    <t xml:space="preserve">08.000 ATPŪTA, KULTŪRA,RELIĢIJA UN SPORTS                                                                                                                               </t>
  </si>
  <si>
    <t>09.000 IZGLĪTĪBA</t>
  </si>
  <si>
    <t>10.000 SOCIĀLĀ AIZSARDZĪBA</t>
  </si>
  <si>
    <t>IZDEVUMU KOPSAVILKUMS</t>
  </si>
  <si>
    <t>ZIEDOJUMI</t>
  </si>
  <si>
    <t>12.3.1.3.</t>
  </si>
  <si>
    <t>Ieņēmumi no īpašumu atsavināšanas</t>
  </si>
  <si>
    <t xml:space="preserve">Kapitālo izdevumu transferti </t>
  </si>
  <si>
    <t>Vēlēšanu komisija</t>
  </si>
  <si>
    <t>EST-Lat programma - industriālā mantojuma saglabāšana</t>
  </si>
  <si>
    <t>Erasmus projekts - kvalitātes vadības sistēmas ieviešana izglītības iestādēs</t>
  </si>
  <si>
    <t>Projekts - Deinstitucionalizācija</t>
  </si>
  <si>
    <t>Klientu apkalpošanas centrs</t>
  </si>
  <si>
    <t>Dotācijas biedrībām un nodibinājumiem</t>
  </si>
  <si>
    <t>Kvalitātes vadības sistēmas ieviešana izglītības iestādēs</t>
  </si>
  <si>
    <t>Maksa par kapitāla izmantošanu</t>
  </si>
  <si>
    <t>Projekts-Deinstitucionalizācija</t>
  </si>
  <si>
    <t>Ieņēmumi kopā</t>
  </si>
  <si>
    <t>2020.plāns</t>
  </si>
  <si>
    <t>17.2.0.0.</t>
  </si>
  <si>
    <t>Transferti pašvaldībām (pārējie projekti)</t>
  </si>
  <si>
    <t>V.Baire</t>
  </si>
  <si>
    <t>5.5.3.1.</t>
  </si>
  <si>
    <t>Kontu atlikums gada beigās</t>
  </si>
  <si>
    <t>07.450</t>
  </si>
  <si>
    <t>Veselības veicināšana un slimību profilakse Ķekavas novadā</t>
  </si>
  <si>
    <t>Mērķdotācija maznodrošinātiem iedz.un asistentiem(soc.dienests)</t>
  </si>
  <si>
    <t>Nacionālā veselības dienesta finansējums - Ambulance</t>
  </si>
  <si>
    <t>Kredīta pamatsummas atmaksa(ceļu investīcijas)</t>
  </si>
  <si>
    <t>Kredītlīdzekļu atlikums uz gada sākumu</t>
  </si>
  <si>
    <t>Transferti</t>
  </si>
  <si>
    <t>Projekts Izglītojamo kompetenču attīstība</t>
  </si>
  <si>
    <t>Kredītu pamatsummas atmaksa</t>
  </si>
  <si>
    <t>Iepriekšējā gada nesadalītais iedzīvotāju ienākuma nodoklis</t>
  </si>
  <si>
    <t>Nākotnes ielas un ietves rekonstrukcija</t>
  </si>
  <si>
    <t>Projekts - Veselības veicināšana</t>
  </si>
  <si>
    <t>Domes priekšsēdētāja</t>
  </si>
  <si>
    <t>Ēku,būvju renontdarbi</t>
  </si>
  <si>
    <t>2021.plāns</t>
  </si>
  <si>
    <t xml:space="preserve">Skolu bibliotēku grāmatu iegāde, tautas kolektīvi </t>
  </si>
  <si>
    <t>Naudas sodi, ko uzliek par pārkāpumiem ceļu satiksmē</t>
  </si>
  <si>
    <t>10.1.5.4.</t>
  </si>
  <si>
    <t>Līdzfinansējums atbalstam bezdarba gadījumos</t>
  </si>
  <si>
    <t>ES līdzfinasējums Industriālā mantojuma saglabāšanai</t>
  </si>
  <si>
    <t>Līdzfinansējums Deinstitucionalizācijai</t>
  </si>
  <si>
    <t>Līdzfinansējums Klientu apkalpošanas centram</t>
  </si>
  <si>
    <t>Valsts speciālā dotācija saskaņā ar MK noteikumiem Nr.760</t>
  </si>
  <si>
    <t>ES līdzfinasējums Sporta aģentūrai</t>
  </si>
  <si>
    <t>Līdzfinansējums projektam Reģionālajai policijai</t>
  </si>
  <si>
    <t>ES līdzfinansējums Jaunatnes iniciatīvu centram</t>
  </si>
  <si>
    <t>ES līdzfinansējums Baložu vidusskolai</t>
  </si>
  <si>
    <t>ES līdzfinansējums Atpūtas vietas pie Daugavas labiekārtošanai</t>
  </si>
  <si>
    <t>Saistības</t>
  </si>
  <si>
    <t>Ūdens pakalpojumu attīstība Ķekavā 4.kārta</t>
  </si>
  <si>
    <t>Saistības kopā</t>
  </si>
  <si>
    <t>Baložu vidusskolas piebūves būvniecība</t>
  </si>
  <si>
    <t xml:space="preserve">ES līdzfinansējums Veselības veicināšanai un profilaksei Ķekavas novadā </t>
  </si>
  <si>
    <t>ES līdzfinansējums kvalitātes vadības sistēmas ieviešanai izglītības iestādēs</t>
  </si>
  <si>
    <t>ES līdzfinansējums izglītojamo individuālo kompetenču attīstībai</t>
  </si>
  <si>
    <t>2000</t>
  </si>
  <si>
    <t>5000</t>
  </si>
  <si>
    <t>Preces un pakalpojumi</t>
  </si>
  <si>
    <t>Atlīdzība</t>
  </si>
  <si>
    <t>1000</t>
  </si>
  <si>
    <t>Administratīvā pārvalde (kopā)</t>
  </si>
  <si>
    <t>Finanšu pārvalde (kopā)</t>
  </si>
  <si>
    <t>Deputātu, komiteju un komisiju darbs (kopā)</t>
  </si>
  <si>
    <t>Attīstības pārvalde (kopā)</t>
  </si>
  <si>
    <t>Īpašumu pārvalde (kopā)</t>
  </si>
  <si>
    <t xml:space="preserve">Klientu apkalpošanas centra izveide </t>
  </si>
  <si>
    <t>Ķekavas ambulance (kopā)</t>
  </si>
  <si>
    <t>2241</t>
  </si>
  <si>
    <t xml:space="preserve">Ēku, būvju un telpu remonts </t>
  </si>
  <si>
    <t>Ķekavas pagasta kultūras centrs (kopā)</t>
  </si>
  <si>
    <t>Baložu kultūras centrs (kopā)</t>
  </si>
  <si>
    <t>Daugmales kultūras centrs (kopā)</t>
  </si>
  <si>
    <t>Pamatkapitāla veidošana</t>
  </si>
  <si>
    <t>Tūrisma koordinācijas centrs (kopā)</t>
  </si>
  <si>
    <t>Sporta aģentūra (kopā)</t>
  </si>
  <si>
    <t>Ķekavas vidusskola (kopā)</t>
  </si>
  <si>
    <t>Pļavniekkalna sākumskola (kopā)</t>
  </si>
  <si>
    <t>Baložu vidusskola (kopā)</t>
  </si>
  <si>
    <t>6000</t>
  </si>
  <si>
    <t>Sociālie pabalsti</t>
  </si>
  <si>
    <t>Daugmales pamatskola (kopā)</t>
  </si>
  <si>
    <t>PII "Ieviņa" (kopā)</t>
  </si>
  <si>
    <t>PII "Zvaigznīte" (kopā)</t>
  </si>
  <si>
    <t>PII "Avotiņš" (kopā)</t>
  </si>
  <si>
    <t>PII "Bitīte" (kopā)</t>
  </si>
  <si>
    <t>Ķekavas mākslas skola (kopā)</t>
  </si>
  <si>
    <t>Ķekavas mūzikas skola (kopā)</t>
  </si>
  <si>
    <t>3000</t>
  </si>
  <si>
    <t>Dotācijas</t>
  </si>
  <si>
    <t>Jaunatnes iniciatīvu centrs (kopā)</t>
  </si>
  <si>
    <t>Ķekavas sporta skola (kopā)</t>
  </si>
  <si>
    <t>7000</t>
  </si>
  <si>
    <t>IT uzturēšana (kopā)</t>
  </si>
  <si>
    <t>Kopā sociālie pabalsti</t>
  </si>
  <si>
    <t>Kopā dotācijas</t>
  </si>
  <si>
    <t>Norēķini par iemaksām PFIF (par iepriekšējo gadu)</t>
  </si>
  <si>
    <t>Programma "Latvijas skolas soma"</t>
  </si>
  <si>
    <t>ES līdzfinasējums Ķekavas vidusskolai</t>
  </si>
  <si>
    <t>Stāvlaukuma rekonstrukcija pie Ķekavas administrācijas ēkas</t>
  </si>
  <si>
    <t>ES līdzfinansējums Pļavniekkalna pamatskolai</t>
  </si>
  <si>
    <t>Sociālā aizsardzība</t>
  </si>
  <si>
    <t>Izdevumi par elektroenerģiju</t>
  </si>
  <si>
    <t>Atpūtas vietas pie Daugavas labiekārtošana</t>
  </si>
  <si>
    <t>Dalīto atkritumu šķirošanas laukums</t>
  </si>
  <si>
    <t>Sociālais dienests (kopā)</t>
  </si>
  <si>
    <t>Sociālās aprūpes centrs (kopā)</t>
  </si>
  <si>
    <t>Bāriņtiesa (kopā)</t>
  </si>
  <si>
    <t>18.6.4.0</t>
  </si>
  <si>
    <t>Administratīvā pārvalde</t>
  </si>
  <si>
    <t>2019.g.</t>
  </si>
  <si>
    <t>IT uzturēšana</t>
  </si>
  <si>
    <t>Finanšu pārvalde</t>
  </si>
  <si>
    <t>Īpašumu pārvalde</t>
  </si>
  <si>
    <t>Projekts "Skolas soma"</t>
  </si>
  <si>
    <t>Līdzfinansējums Ģimenēm labvēlīgu attiecību motivējošas vides izveidei</t>
  </si>
  <si>
    <t>ES finansējums nojumēm sabiedrisko aktivitāšu dažādošanai</t>
  </si>
  <si>
    <t>Ķekavas vidussk. un Baložu vidussk. mācību vides uzlabošana</t>
  </si>
  <si>
    <t>Ķekavas un Baložu vidussk.māc.vides uzlaboš.</t>
  </si>
  <si>
    <r>
      <t>Mater.,preces, invent.virs</t>
    </r>
    <r>
      <rPr>
        <i/>
        <sz val="8"/>
        <color indexed="8"/>
        <rFont val="Calibri"/>
        <family val="2"/>
      </rPr>
      <t xml:space="preserve"> euro</t>
    </r>
    <r>
      <rPr>
        <sz val="8"/>
        <color indexed="8"/>
        <rFont val="Calibri"/>
        <family val="2"/>
      </rPr>
      <t xml:space="preserve"> 500</t>
    </r>
  </si>
  <si>
    <t>Sociālās rehabilitācijas pakalpojumi</t>
  </si>
  <si>
    <t>ES līdzfinasējums Daugmales pamatskolai</t>
  </si>
  <si>
    <t>Ķekavas sporta skola</t>
  </si>
  <si>
    <t>Atlikums uz gada beigām</t>
  </si>
  <si>
    <t>Atbalsts izglītojamo indiv. kompetenču atbalstam</t>
  </si>
  <si>
    <t>2019.izpilde</t>
  </si>
  <si>
    <t>2022.plāns</t>
  </si>
  <si>
    <t>Valsts finansējums Vēlēšanu komisijas darbam</t>
  </si>
  <si>
    <t>Projekts Norden</t>
  </si>
  <si>
    <t>Valsts finansējums Jaunatnes iniciatīvu centram</t>
  </si>
  <si>
    <t>Līdzfinansējums projektam Sociālās aprūpes centram</t>
  </si>
  <si>
    <t>Valsts finansējums - Sociālā dienesta pilotprojekts</t>
  </si>
  <si>
    <t>2020.g.</t>
  </si>
  <si>
    <t>Izglītības, kultūras un sporta pārvalde (kopā)</t>
  </si>
  <si>
    <t>Programma Skolas soma</t>
  </si>
  <si>
    <t>Valsts dotācija autoceļiem</t>
  </si>
  <si>
    <t>VIDES AIZSARDZĪBA</t>
  </si>
  <si>
    <t>05.000</t>
  </si>
  <si>
    <t>05.600</t>
  </si>
  <si>
    <t>Vides aizsardzība - dabas resursu nodoklis</t>
  </si>
  <si>
    <t>Dotācija autoceļiem</t>
  </si>
  <si>
    <t>Projekts URBACT</t>
  </si>
  <si>
    <t>Kredīta pamatsummas atmaksa no dotācijas autoceļiem</t>
  </si>
  <si>
    <t>Skolu Jaunatnes dziesmu un deju svētki</t>
  </si>
  <si>
    <t>Inventāra īre un noma</t>
  </si>
  <si>
    <t>Līdzfinansējums kanalizācijas pieslēgumiem</t>
  </si>
  <si>
    <t>PĀRĒJĀS KOMPENSĀCIJAS</t>
  </si>
  <si>
    <t>Kredīta pamatsummas atmaksa(pamatbudžets)</t>
  </si>
  <si>
    <t>Dabas resursu nodokļa konta atlikums gada sākumā</t>
  </si>
  <si>
    <t>Autoceļu dotācijas atlikums gada sākumā</t>
  </si>
  <si>
    <t>18.6.3.0</t>
  </si>
  <si>
    <t>Es līdzfinansējums strītbola laukuma izveidei Baložos</t>
  </si>
  <si>
    <t>Uzvaras prospekta un Jaunatnes ielas Baložos pārbūve</t>
  </si>
  <si>
    <t>5.5.0.0.</t>
  </si>
  <si>
    <t>Valsts finansējums Uzvaras prosp. un Jaunatnes ielas pārbūvei Baložos</t>
  </si>
  <si>
    <t>Brīvpusdienas</t>
  </si>
  <si>
    <t>19.2.0.0.</t>
  </si>
  <si>
    <t>19.1.0.0.</t>
  </si>
  <si>
    <t>Transferti Baložu vidusskolas mācību vides uzlabošanai</t>
  </si>
  <si>
    <t>Valsts finansējums Baložu vidusskolas mācību vides uzlabošanai</t>
  </si>
  <si>
    <t>ES finansējums Uzvaras prosp. un Jaunatnes ielas pārbūvei Baložos</t>
  </si>
  <si>
    <t>Iekšējie transferti starp pašvaldību budžetiem</t>
  </si>
  <si>
    <t>Valsts finansējums deinstitucionalizācijas projektam</t>
  </si>
  <si>
    <t>Transferti starp pašvaldības budžetiem</t>
  </si>
  <si>
    <t>ES finansējums deinstitucionalizācijas projektam</t>
  </si>
  <si>
    <t>Valsts  līdzfinasējums Proj.URBACT</t>
  </si>
  <si>
    <t xml:space="preserve"> ES līdzfinasējums Proj.URBACT</t>
  </si>
  <si>
    <t>Materiāli,preces, inventārs</t>
  </si>
  <si>
    <t xml:space="preserve">                                                                     04.000 EKONOMISKĀ DARBĪBA                </t>
  </si>
  <si>
    <t xml:space="preserve">           Attīstības pārvalde </t>
  </si>
  <si>
    <t xml:space="preserve">                               Valsts dotācija autoceļiem</t>
  </si>
  <si>
    <t xml:space="preserve">                      Pavisam</t>
  </si>
  <si>
    <t xml:space="preserve">                   Dabas resursu nodoklis</t>
  </si>
  <si>
    <t>05.000 VIDES AIZSARDZĪBA</t>
  </si>
  <si>
    <t>Maksājumi iedzīvotājiem un kompensācijas</t>
  </si>
  <si>
    <t>Stipendijas un transporta kompensācijas</t>
  </si>
  <si>
    <t>Atmaksa valsts budžetam</t>
  </si>
  <si>
    <t>Skolu jaunatnes dziesmu un deju svētki</t>
  </si>
  <si>
    <t xml:space="preserve">Brīvpusdienu apmaksa </t>
  </si>
  <si>
    <t xml:space="preserve">                        05.000 Vides aizsardzība</t>
  </si>
  <si>
    <t>08.000 Atpūta, kultūra un sports</t>
  </si>
  <si>
    <t>Kompensācijas par kanalizācijas pieslēg.</t>
  </si>
  <si>
    <t>Iekšējie transferti starp pašval.budžetiem</t>
  </si>
  <si>
    <t>Ieņēmumi par projektu īstenošanu</t>
  </si>
  <si>
    <t>VESELĪBA</t>
  </si>
  <si>
    <t>2020.izpilde</t>
  </si>
  <si>
    <t>2023.plāns</t>
  </si>
  <si>
    <t>12.2.3.0</t>
  </si>
  <si>
    <t>Zvejas licences</t>
  </si>
  <si>
    <t>01.812</t>
  </si>
  <si>
    <t>Mērķdotācija -Teritorijas plānošanas dokumentu izstrāde</t>
  </si>
  <si>
    <t>Mērķdotācija teritorijas attīstības plānošanas dokumentu projektu izstrādei</t>
  </si>
  <si>
    <t>Aizņēmums pamatkapitāla palielināšanai SIA Baložu kom.saimn.</t>
  </si>
  <si>
    <t>Aizņēmums PII Ieviņa pārbūvei</t>
  </si>
  <si>
    <t>Saulgriežu ielas pārbūve Baložos 1.kārta</t>
  </si>
  <si>
    <t>Saiules ielas pārbūve Odukalnā Ķekavā</t>
  </si>
  <si>
    <t>Veloceliņa izbūve gar autoceļu V2 Ķekavā</t>
  </si>
  <si>
    <t>ES finansējums Soc.dienesta projektiem</t>
  </si>
  <si>
    <t>Uzvaras prospekta/jaunatnes ielas pārbūve (ES finans.projekts)</t>
  </si>
  <si>
    <t>Mērķdotācija kopīga jaunveid.novada admin.struktūras proj.izstrādei</t>
  </si>
  <si>
    <t>Mērķdotācija kopīga jaunveidojamā novada admin.struktūras proj.izstrādei</t>
  </si>
  <si>
    <t>04.900</t>
  </si>
  <si>
    <t>Projekts -Sabiedrībā balstītu pakalp.infrastrukt.izveide (Deinstitucionaliz.)</t>
  </si>
  <si>
    <t>8.9.9.0.</t>
  </si>
  <si>
    <t>Pārējie finanšu ieņēmumi</t>
  </si>
  <si>
    <t>21.3.9.7.</t>
  </si>
  <si>
    <t>Atmaksas par neizliet.finans.</t>
  </si>
  <si>
    <t>ES līdzfinansējums projektam Pārrobežu sadarbība kapacitātes stiprināšanai</t>
  </si>
  <si>
    <t>Projekts Pārrobežu sadarbība kapacitātes stiprināšanai</t>
  </si>
  <si>
    <t>Strītbola laukuma izveide Baložos</t>
  </si>
  <si>
    <t>04.90</t>
  </si>
  <si>
    <t>Valsts finansējums līdzekļi neparedzētiem gadījumiem</t>
  </si>
  <si>
    <t>Aizņēmums asfaltbetona seguma remontiem (prioritārais kredīts)</t>
  </si>
  <si>
    <t>2021.g.</t>
  </si>
  <si>
    <t>Mērķdotāc.terit.plān.dok.izstrāde</t>
  </si>
  <si>
    <t>Kompensācijas</t>
  </si>
  <si>
    <t>Mērķdot.ATR izstr.</t>
  </si>
  <si>
    <t>Strītbola laukuma izveide</t>
  </si>
  <si>
    <t>Proj.Pārrobežu sadarbība</t>
  </si>
  <si>
    <t>Deinstitucionaliz.(būvniec.)</t>
  </si>
  <si>
    <t>Uzvaras prosp./Jaun.iela</t>
  </si>
  <si>
    <t xml:space="preserve">  Ielu un ceļu apsaimniekošana</t>
  </si>
  <si>
    <t xml:space="preserve">   Ceļu investīciju projekti</t>
  </si>
  <si>
    <t xml:space="preserve">  Projekts Urbact</t>
  </si>
  <si>
    <t>Aizņēmums Pļavniekkalna skolas moduļu piebūvei</t>
  </si>
  <si>
    <t>0</t>
  </si>
  <si>
    <t>Citas kompensācijas</t>
  </si>
  <si>
    <t>Izglītības, kult. un sporta  pārvalde</t>
  </si>
  <si>
    <t>Aizņēmums veloceliņa būvniecībai gar A7</t>
  </si>
  <si>
    <t>2021.gada 9.februāra</t>
  </si>
  <si>
    <t>saistošajiem noteikumiem Nr.3/2021</t>
  </si>
  <si>
    <t>2021.gada 9. februāra</t>
  </si>
  <si>
    <t>2021.gada  9.februāra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</si>
</sst>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0" fillId="20" borderId="0" applyNumberFormat="0" applyBorder="0" applyAlignment="0" applyProtection="0"/>
    <xf numFmtId="0" fontId="49" fillId="14" borderId="0" applyNumberFormat="0" applyBorder="0" applyAlignment="0" applyProtection="0"/>
    <xf numFmtId="0" fontId="0" fillId="21" borderId="0" applyNumberFormat="0" applyBorder="0" applyAlignment="0" applyProtection="0"/>
    <xf numFmtId="0" fontId="49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0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62" fillId="34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4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40" borderId="10" xfId="0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40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4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40" borderId="12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11" fillId="18" borderId="10" xfId="0" applyFont="1" applyFill="1" applyBorder="1" applyAlignment="1">
      <alignment horizontal="left"/>
    </xf>
    <xf numFmtId="0" fontId="11" fillId="18" borderId="10" xfId="0" applyFont="1" applyFill="1" applyBorder="1" applyAlignment="1">
      <alignment/>
    </xf>
    <xf numFmtId="0" fontId="16" fillId="18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3" fontId="14" fillId="0" borderId="10" xfId="0" applyNumberFormat="1" applyFont="1" applyBorder="1" applyAlignment="1">
      <alignment/>
    </xf>
    <xf numFmtId="3" fontId="11" fillId="18" borderId="10" xfId="0" applyNumberFormat="1" applyFont="1" applyFill="1" applyBorder="1" applyAlignment="1">
      <alignment horizontal="right" vertical="center"/>
    </xf>
    <xf numFmtId="3" fontId="16" fillId="18" borderId="10" xfId="0" applyNumberFormat="1" applyFont="1" applyFill="1" applyBorder="1" applyAlignment="1">
      <alignment/>
    </xf>
    <xf numFmtId="0" fontId="13" fillId="18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1" fillId="18" borderId="10" xfId="0" applyNumberFormat="1" applyFont="1" applyFill="1" applyBorder="1" applyAlignment="1">
      <alignment horizontal="left"/>
    </xf>
    <xf numFmtId="49" fontId="13" fillId="41" borderId="10" xfId="0" applyNumberFormat="1" applyFont="1" applyFill="1" applyBorder="1" applyAlignment="1">
      <alignment horizontal="left"/>
    </xf>
    <xf numFmtId="0" fontId="13" fillId="41" borderId="10" xfId="0" applyFont="1" applyFill="1" applyBorder="1" applyAlignment="1">
      <alignment/>
    </xf>
    <xf numFmtId="0" fontId="13" fillId="41" borderId="10" xfId="0" applyFont="1" applyFill="1" applyBorder="1" applyAlignment="1">
      <alignment horizontal="left"/>
    </xf>
    <xf numFmtId="0" fontId="12" fillId="18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186" fontId="13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11" fillId="18" borderId="10" xfId="0" applyFont="1" applyFill="1" applyBorder="1" applyAlignment="1">
      <alignment wrapText="1"/>
    </xf>
    <xf numFmtId="0" fontId="16" fillId="18" borderId="10" xfId="0" applyFont="1" applyFill="1" applyBorder="1" applyAlignment="1">
      <alignment/>
    </xf>
    <xf numFmtId="0" fontId="11" fillId="41" borderId="0" xfId="0" applyFont="1" applyFill="1" applyAlignment="1">
      <alignment horizontal="left"/>
    </xf>
    <xf numFmtId="0" fontId="13" fillId="41" borderId="0" xfId="0" applyFont="1" applyFill="1" applyAlignment="1">
      <alignment/>
    </xf>
    <xf numFmtId="0" fontId="13" fillId="18" borderId="10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65" fillId="0" borderId="0" xfId="0" applyFont="1" applyAlignment="1">
      <alignment/>
    </xf>
    <xf numFmtId="1" fontId="16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12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1" fontId="14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3" fontId="73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25" fillId="0" borderId="0" xfId="0" applyFont="1" applyAlignment="1">
      <alignment/>
    </xf>
    <xf numFmtId="0" fontId="6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6" borderId="10" xfId="0" applyNumberFormat="1" applyFont="1" applyFill="1" applyBorder="1" applyAlignment="1">
      <alignment/>
    </xf>
    <xf numFmtId="3" fontId="13" fillId="0" borderId="0" xfId="70" applyNumberFormat="1" applyFont="1" applyAlignment="1">
      <alignment vertical="center"/>
      <protection/>
    </xf>
    <xf numFmtId="3" fontId="13" fillId="0" borderId="10" xfId="70" applyNumberFormat="1" applyFont="1" applyBorder="1" applyAlignment="1">
      <alignment vertical="center"/>
      <protection/>
    </xf>
    <xf numFmtId="3" fontId="11" fillId="18" borderId="1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3" fontId="1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3" fillId="0" borderId="10" xfId="0" applyNumberFormat="1" applyFont="1" applyBorder="1" applyAlignment="1">
      <alignment/>
    </xf>
    <xf numFmtId="3" fontId="11" fillId="18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18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1" fillId="18" borderId="10" xfId="0" applyNumberFormat="1" applyFont="1" applyFill="1" applyBorder="1" applyAlignment="1">
      <alignment horizontal="right"/>
    </xf>
    <xf numFmtId="3" fontId="11" fillId="18" borderId="10" xfId="0" applyNumberFormat="1" applyFont="1" applyFill="1" applyBorder="1" applyAlignment="1">
      <alignment/>
    </xf>
    <xf numFmtId="0" fontId="67" fillId="0" borderId="0" xfId="0" applyFont="1" applyAlignment="1">
      <alignment horizontal="left" vertical="top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 applyProtection="1">
      <alignment horizontal="right" wrapText="1"/>
      <protection/>
    </xf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 horizontal="right" wrapText="1"/>
    </xf>
    <xf numFmtId="3" fontId="13" fillId="0" borderId="10" xfId="0" applyNumberFormat="1" applyFont="1" applyFill="1" applyBorder="1" applyAlignment="1">
      <alignment/>
    </xf>
    <xf numFmtId="0" fontId="12" fillId="18" borderId="10" xfId="0" applyFont="1" applyFill="1" applyBorder="1" applyAlignment="1">
      <alignment horizontal="left"/>
    </xf>
    <xf numFmtId="0" fontId="11" fillId="18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0" fillId="0" borderId="0" xfId="0" applyAlignment="1">
      <alignment horizontal="right"/>
    </xf>
    <xf numFmtId="3" fontId="1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3" fontId="4" fillId="6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3" fontId="3" fillId="40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3" fillId="42" borderId="12" xfId="0" applyFont="1" applyFill="1" applyBorder="1" applyAlignment="1">
      <alignment horizontal="center" vertical="center"/>
    </xf>
    <xf numFmtId="0" fontId="0" fillId="42" borderId="15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3" fontId="13" fillId="0" borderId="10" xfId="70" applyNumberFormat="1" applyFont="1" applyFill="1" applyBorder="1" applyAlignment="1">
      <alignment vertical="center"/>
      <protection/>
    </xf>
    <xf numFmtId="0" fontId="67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right" vertical="top"/>
    </xf>
    <xf numFmtId="0" fontId="28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7" fillId="0" borderId="0" xfId="0" applyFont="1" applyFill="1" applyAlignment="1">
      <alignment/>
    </xf>
    <xf numFmtId="49" fontId="13" fillId="0" borderId="17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 horizontal="right" wrapText="1"/>
      <protection locked="0"/>
    </xf>
    <xf numFmtId="3" fontId="3" fillId="6" borderId="10" xfId="0" applyNumberFormat="1" applyFont="1" applyFill="1" applyBorder="1" applyAlignment="1">
      <alignment/>
    </xf>
    <xf numFmtId="0" fontId="67" fillId="0" borderId="0" xfId="0" applyFont="1" applyAlignment="1">
      <alignment horizontal="right"/>
    </xf>
    <xf numFmtId="3" fontId="3" fillId="40" borderId="10" xfId="0" applyNumberFormat="1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0" xfId="0" applyFont="1" applyBorder="1" applyAlignment="1" quotePrefix="1">
      <alignment horizontal="right"/>
    </xf>
    <xf numFmtId="1" fontId="4" fillId="0" borderId="10" xfId="0" applyNumberFormat="1" applyFont="1" applyBorder="1" applyAlignment="1">
      <alignment horizontal="right"/>
    </xf>
    <xf numFmtId="3" fontId="4" fillId="42" borderId="10" xfId="0" applyNumberFormat="1" applyFont="1" applyFill="1" applyBorder="1" applyAlignment="1">
      <alignment/>
    </xf>
    <xf numFmtId="3" fontId="3" fillId="43" borderId="10" xfId="0" applyNumberFormat="1" applyFont="1" applyFill="1" applyBorder="1" applyAlignment="1">
      <alignment/>
    </xf>
    <xf numFmtId="3" fontId="77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/>
    </xf>
    <xf numFmtId="0" fontId="13" fillId="0" borderId="17" xfId="0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3" fontId="79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80" fillId="0" borderId="0" xfId="0" applyFont="1" applyAlignment="1">
      <alignment/>
    </xf>
    <xf numFmtId="0" fontId="28" fillId="0" borderId="19" xfId="0" applyFont="1" applyBorder="1" applyAlignment="1">
      <alignment horizontal="center" vertical="top"/>
    </xf>
    <xf numFmtId="0" fontId="67" fillId="0" borderId="0" xfId="0" applyFont="1" applyFill="1" applyAlignment="1">
      <alignment horizontal="right"/>
    </xf>
    <xf numFmtId="3" fontId="69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28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right"/>
    </xf>
    <xf numFmtId="0" fontId="67" fillId="0" borderId="0" xfId="0" applyFont="1" applyAlignment="1">
      <alignment horizontal="right" vertical="top"/>
    </xf>
    <xf numFmtId="0" fontId="69" fillId="0" borderId="0" xfId="0" applyFont="1" applyAlignment="1">
      <alignment/>
    </xf>
    <xf numFmtId="0" fontId="0" fillId="0" borderId="15" xfId="0" applyBorder="1" applyAlignment="1">
      <alignment wrapText="1"/>
    </xf>
    <xf numFmtId="0" fontId="27" fillId="4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6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3" xfId="69"/>
    <cellStyle name="Normal 4" xfId="70"/>
    <cellStyle name="Note" xfId="71"/>
    <cellStyle name="Note 2" xfId="72"/>
    <cellStyle name="Output" xfId="73"/>
    <cellStyle name="Percent" xfId="74"/>
    <cellStyle name="Title" xfId="75"/>
    <cellStyle name="Title 2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inansu%20dala\Budzets2019\kopija%20veca\Budzets_projekt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_pārvalde"/>
      <sheetName val="IT_uzturēšana"/>
      <sheetName val="Finanšu_pārvalde"/>
      <sheetName val="deputati"/>
      <sheetName val="kredītprocenti"/>
      <sheetName val="PFIF"/>
      <sheetName val="savstar.norek."/>
      <sheetName val="KAC"/>
      <sheetName val="neparedz.gad."/>
      <sheetName val="policija"/>
      <sheetName val="Attīstības_pārvalde"/>
      <sheetName val="celi"/>
      <sheetName val="attis.celi"/>
      <sheetName val="Īpašumu_pārvalde"/>
      <sheetName val="atputas vieta pie Daugavas"/>
      <sheetName val="teritoriju apsaimn."/>
      <sheetName val="ielu apgaism."/>
      <sheetName val="kapi"/>
      <sheetName val="veselibas_veicin"/>
      <sheetName val="ambulance"/>
      <sheetName val="kekavas KC"/>
      <sheetName val="balozu KC"/>
      <sheetName val="daugm.KC"/>
      <sheetName val="sporta agent."/>
      <sheetName val="TKC"/>
      <sheetName val="avize"/>
      <sheetName val="pareja kult"/>
      <sheetName val="banitis_balozi"/>
      <sheetName val="starpt.sadraudz."/>
      <sheetName val="kekavas skola"/>
      <sheetName val="balozu skola"/>
      <sheetName val="daugmales skola"/>
      <sheetName val="plavniekkalna skola"/>
      <sheetName val="ievina"/>
      <sheetName val="zvaigznite"/>
      <sheetName val="avotins"/>
      <sheetName val="bitite"/>
      <sheetName val="makslas skola"/>
      <sheetName val="muzikas skola"/>
      <sheetName val="sporta skola"/>
      <sheetName val="kompetences"/>
      <sheetName val="kvalit.sistemas"/>
      <sheetName val="skolas soma"/>
      <sheetName val="Balozu_skolas_uzlabosana"/>
      <sheetName val="JIC"/>
      <sheetName val="skolenu parvad."/>
      <sheetName val="brivpusdienas"/>
      <sheetName val="Izglītības_pārvalde"/>
      <sheetName val="izglitibas ekas"/>
      <sheetName val="soc.dienests"/>
      <sheetName val="soc.aprupes centrs"/>
      <sheetName val="barintiesa"/>
      <sheetName val="deinstitulizāc"/>
      <sheetName val="vietas PII"/>
      <sheetName val="bezdarbnieki"/>
      <sheetName val="autoceli"/>
      <sheetName val="dabas res"/>
    </sheetNames>
    <sheetDataSet>
      <sheetData sheetId="0">
        <row r="61">
          <cell r="E61">
            <v>0</v>
          </cell>
        </row>
      </sheetData>
      <sheetData sheetId="3">
        <row r="36">
          <cell r="E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5">
        <row r="7">
          <cell r="E7">
            <v>17796</v>
          </cell>
        </row>
      </sheetData>
      <sheetData sheetId="13">
        <row r="30">
          <cell r="E30">
            <v>0</v>
          </cell>
        </row>
        <row r="88">
          <cell r="E88">
            <v>0</v>
          </cell>
        </row>
      </sheetData>
      <sheetData sheetId="21">
        <row r="44">
          <cell r="E44">
            <v>0</v>
          </cell>
        </row>
      </sheetData>
      <sheetData sheetId="29">
        <row r="53">
          <cell r="E53">
            <v>0</v>
          </cell>
        </row>
      </sheetData>
      <sheetData sheetId="30">
        <row r="49">
          <cell r="E49">
            <v>0</v>
          </cell>
        </row>
        <row r="76">
          <cell r="F76">
            <v>4500</v>
          </cell>
        </row>
      </sheetData>
      <sheetData sheetId="31">
        <row r="55">
          <cell r="E55">
            <v>0</v>
          </cell>
        </row>
      </sheetData>
      <sheetData sheetId="33">
        <row r="43">
          <cell r="E43">
            <v>0</v>
          </cell>
        </row>
      </sheetData>
      <sheetData sheetId="34">
        <row r="44">
          <cell r="E44">
            <v>0</v>
          </cell>
        </row>
      </sheetData>
      <sheetData sheetId="36">
        <row r="46">
          <cell r="E46">
            <v>0</v>
          </cell>
          <cell r="F46">
            <v>0</v>
          </cell>
        </row>
      </sheetData>
      <sheetData sheetId="37">
        <row r="46">
          <cell r="E46">
            <v>0</v>
          </cell>
          <cell r="F46">
            <v>0</v>
          </cell>
        </row>
      </sheetData>
      <sheetData sheetId="41">
        <row r="30">
          <cell r="G30">
            <v>0</v>
          </cell>
        </row>
      </sheetData>
      <sheetData sheetId="50">
        <row r="44">
          <cell r="E44">
            <v>0</v>
          </cell>
        </row>
      </sheetData>
      <sheetData sheetId="51">
        <row r="34"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9"/>
  <sheetViews>
    <sheetView zoomScale="115" zoomScaleNormal="115" workbookViewId="0" topLeftCell="A409">
      <selection activeCell="F402" sqref="F402"/>
    </sheetView>
  </sheetViews>
  <sheetFormatPr defaultColWidth="9.140625" defaultRowHeight="15"/>
  <cols>
    <col min="1" max="1" width="8.00390625" style="0" customWidth="1"/>
    <col min="2" max="2" width="53.57421875" style="0" customWidth="1"/>
    <col min="3" max="3" width="11.00390625" style="0" customWidth="1"/>
    <col min="4" max="4" width="10.57421875" style="0" customWidth="1"/>
    <col min="5" max="6" width="10.421875" style="0" customWidth="1"/>
    <col min="7" max="7" width="11.57421875" style="0" customWidth="1"/>
    <col min="8" max="8" width="11.57421875" style="189" customWidth="1"/>
    <col min="9" max="9" width="9.57421875" style="189" customWidth="1"/>
    <col min="10" max="10" width="7.7109375" style="0" customWidth="1"/>
    <col min="11" max="11" width="12.421875" style="0" customWidth="1"/>
  </cols>
  <sheetData>
    <row r="1" spans="3:7" ht="14.25">
      <c r="C1" s="83"/>
      <c r="D1" s="86"/>
      <c r="F1" s="86"/>
      <c r="G1" s="92" t="s">
        <v>312</v>
      </c>
    </row>
    <row r="2" spans="3:7" ht="14.25">
      <c r="C2" s="262"/>
      <c r="D2" s="263"/>
      <c r="F2" s="108"/>
      <c r="G2" s="128" t="s">
        <v>313</v>
      </c>
    </row>
    <row r="3" spans="3:7" ht="14.25">
      <c r="C3" s="264"/>
      <c r="D3" s="263"/>
      <c r="F3" s="108"/>
      <c r="G3" s="112" t="s">
        <v>554</v>
      </c>
    </row>
    <row r="4" spans="3:9" ht="14.25">
      <c r="C4" s="262" t="s">
        <v>555</v>
      </c>
      <c r="D4" s="262"/>
      <c r="E4" s="262"/>
      <c r="F4" s="262"/>
      <c r="G4" s="262"/>
      <c r="H4" s="209"/>
      <c r="I4" s="209"/>
    </row>
    <row r="5" spans="1:8" ht="14.25">
      <c r="A5" s="36"/>
      <c r="B5" s="37" t="s">
        <v>108</v>
      </c>
      <c r="C5" s="203"/>
      <c r="D5" s="77"/>
      <c r="E5" s="77"/>
      <c r="F5" s="94"/>
      <c r="G5" s="93"/>
      <c r="H5" s="210"/>
    </row>
    <row r="6" spans="1:12" ht="14.25">
      <c r="A6" s="61" t="s">
        <v>109</v>
      </c>
      <c r="B6" s="61" t="s">
        <v>110</v>
      </c>
      <c r="C6" s="61" t="s">
        <v>450</v>
      </c>
      <c r="D6" s="61" t="s">
        <v>510</v>
      </c>
      <c r="E6" s="61" t="s">
        <v>360</v>
      </c>
      <c r="F6" s="61" t="s">
        <v>451</v>
      </c>
      <c r="G6" s="61" t="s">
        <v>511</v>
      </c>
      <c r="K6" s="100"/>
      <c r="L6" s="100"/>
    </row>
    <row r="7" spans="1:12" ht="14.25">
      <c r="A7" s="43" t="s">
        <v>111</v>
      </c>
      <c r="B7" s="44" t="s">
        <v>112</v>
      </c>
      <c r="C7" s="130">
        <v>24413113</v>
      </c>
      <c r="D7" s="130">
        <v>28126608</v>
      </c>
      <c r="E7" s="130">
        <v>25012326</v>
      </c>
      <c r="F7" s="130">
        <v>25012326</v>
      </c>
      <c r="G7" s="130">
        <v>25012326</v>
      </c>
      <c r="H7" s="206"/>
      <c r="I7" s="206"/>
      <c r="J7" s="46"/>
      <c r="K7" s="101"/>
      <c r="L7" s="100"/>
    </row>
    <row r="8" spans="1:12" ht="14.25">
      <c r="A8" s="43" t="s">
        <v>113</v>
      </c>
      <c r="B8" s="44" t="s">
        <v>355</v>
      </c>
      <c r="C8" s="130">
        <v>100416</v>
      </c>
      <c r="D8" s="130">
        <v>370059</v>
      </c>
      <c r="E8" s="130">
        <v>0</v>
      </c>
      <c r="F8" s="130">
        <v>0</v>
      </c>
      <c r="G8" s="130">
        <v>0</v>
      </c>
      <c r="H8" s="206"/>
      <c r="I8" s="206"/>
      <c r="J8" s="46"/>
      <c r="K8" s="101"/>
      <c r="L8" s="100"/>
    </row>
    <row r="9" spans="1:12" ht="14.25">
      <c r="A9" s="47" t="s">
        <v>114</v>
      </c>
      <c r="B9" s="48" t="s">
        <v>115</v>
      </c>
      <c r="C9" s="131">
        <f>SUM(C7:C8)</f>
        <v>24513529</v>
      </c>
      <c r="D9" s="131">
        <f>SUM(D7:D8)</f>
        <v>28496667</v>
      </c>
      <c r="E9" s="131">
        <f>SUM(E7:E8)</f>
        <v>25012326</v>
      </c>
      <c r="F9" s="131">
        <f>SUM(F7:F8)</f>
        <v>25012326</v>
      </c>
      <c r="G9" s="131">
        <f>SUM(G7:G8)</f>
        <v>25012326</v>
      </c>
      <c r="H9" s="206"/>
      <c r="I9" s="258"/>
      <c r="J9" s="91"/>
      <c r="K9" s="100"/>
      <c r="L9" s="100"/>
    </row>
    <row r="10" spans="1:13" ht="14.25">
      <c r="A10" s="50" t="s">
        <v>116</v>
      </c>
      <c r="B10" s="44" t="s">
        <v>117</v>
      </c>
      <c r="C10" s="51">
        <v>1472158</v>
      </c>
      <c r="D10" s="183">
        <v>1441048</v>
      </c>
      <c r="E10" s="51">
        <v>1410591</v>
      </c>
      <c r="F10" s="51">
        <v>1460000</v>
      </c>
      <c r="G10" s="51">
        <v>1465000</v>
      </c>
      <c r="H10" s="212"/>
      <c r="I10" s="212"/>
      <c r="J10" s="76"/>
      <c r="K10" s="90"/>
      <c r="L10" s="90"/>
      <c r="M10" s="92"/>
    </row>
    <row r="11" spans="1:13" ht="14.25">
      <c r="A11" s="50" t="s">
        <v>118</v>
      </c>
      <c r="B11" s="44" t="s">
        <v>119</v>
      </c>
      <c r="C11" s="51">
        <v>175474</v>
      </c>
      <c r="D11" s="51">
        <v>147218</v>
      </c>
      <c r="E11" s="51">
        <v>140000</v>
      </c>
      <c r="F11" s="51">
        <v>160000</v>
      </c>
      <c r="G11" s="51">
        <v>160000</v>
      </c>
      <c r="H11" s="213"/>
      <c r="I11" s="212"/>
      <c r="J11" s="76"/>
      <c r="K11" s="90"/>
      <c r="L11" s="128"/>
      <c r="M11" s="129"/>
    </row>
    <row r="12" spans="1:13" ht="14.25">
      <c r="A12" s="47" t="s">
        <v>120</v>
      </c>
      <c r="B12" s="48" t="s">
        <v>3</v>
      </c>
      <c r="C12" s="52">
        <f>SUM(C10:C11)</f>
        <v>1647632</v>
      </c>
      <c r="D12" s="52">
        <f>SUM(D10:D11)</f>
        <v>1588266</v>
      </c>
      <c r="E12" s="52">
        <f>SUM(E10:E11)</f>
        <v>1550591</v>
      </c>
      <c r="F12" s="52">
        <f>SUM(F10:F11)</f>
        <v>1620000</v>
      </c>
      <c r="G12" s="52">
        <f>SUM(G10:G11)</f>
        <v>1625000</v>
      </c>
      <c r="H12" s="206"/>
      <c r="I12" s="258"/>
      <c r="J12" s="91"/>
      <c r="K12" s="82"/>
      <c r="L12" s="112"/>
      <c r="M12" s="129"/>
    </row>
    <row r="13" spans="1:13" ht="14.25">
      <c r="A13" s="50" t="s">
        <v>121</v>
      </c>
      <c r="B13" s="44" t="s">
        <v>122</v>
      </c>
      <c r="C13" s="51">
        <v>950146</v>
      </c>
      <c r="D13" s="183">
        <v>931776</v>
      </c>
      <c r="E13" s="183">
        <v>920000</v>
      </c>
      <c r="F13" s="51">
        <v>930000</v>
      </c>
      <c r="G13" s="51">
        <v>930000</v>
      </c>
      <c r="H13" s="195"/>
      <c r="I13" s="214"/>
      <c r="J13" s="95"/>
      <c r="K13" s="67"/>
      <c r="L13" s="129"/>
      <c r="M13" s="129"/>
    </row>
    <row r="14" spans="1:12" ht="14.25">
      <c r="A14" s="50" t="s">
        <v>123</v>
      </c>
      <c r="B14" s="44" t="s">
        <v>124</v>
      </c>
      <c r="C14" s="51">
        <v>32558</v>
      </c>
      <c r="D14" s="51">
        <v>47459</v>
      </c>
      <c r="E14" s="51">
        <v>35000</v>
      </c>
      <c r="F14" s="51">
        <v>45000</v>
      </c>
      <c r="G14" s="51">
        <v>45000</v>
      </c>
      <c r="H14" s="195"/>
      <c r="I14" s="211"/>
      <c r="J14" s="91"/>
      <c r="K14" s="97"/>
      <c r="L14" s="100"/>
    </row>
    <row r="15" spans="1:12" ht="14.25">
      <c r="A15" s="47" t="s">
        <v>125</v>
      </c>
      <c r="B15" s="48" t="s">
        <v>3</v>
      </c>
      <c r="C15" s="52">
        <f>SUM(C13:C14)</f>
        <v>982704</v>
      </c>
      <c r="D15" s="52">
        <f>SUM(D13:D14)</f>
        <v>979235</v>
      </c>
      <c r="E15" s="52">
        <f>SUM(E13:E14)</f>
        <v>955000</v>
      </c>
      <c r="F15" s="52">
        <f>SUM(F13:F14)</f>
        <v>975000</v>
      </c>
      <c r="G15" s="52">
        <f>SUM(G13:G14)</f>
        <v>975000</v>
      </c>
      <c r="H15" s="206"/>
      <c r="I15" s="258"/>
      <c r="J15" s="91"/>
      <c r="K15" s="96"/>
      <c r="L15" s="100"/>
    </row>
    <row r="16" spans="1:12" ht="14.25">
      <c r="A16" s="50" t="s">
        <v>126</v>
      </c>
      <c r="B16" s="44" t="s">
        <v>127</v>
      </c>
      <c r="C16" s="51">
        <v>706853</v>
      </c>
      <c r="D16" s="183">
        <v>595466</v>
      </c>
      <c r="E16" s="51">
        <v>580000</v>
      </c>
      <c r="F16" s="51">
        <v>606812</v>
      </c>
      <c r="G16" s="51">
        <v>607175</v>
      </c>
      <c r="H16" s="215"/>
      <c r="I16" s="216"/>
      <c r="J16" s="110"/>
      <c r="K16" s="97"/>
      <c r="L16" s="100"/>
    </row>
    <row r="17" spans="1:12" ht="14.25">
      <c r="A17" s="50" t="s">
        <v>128</v>
      </c>
      <c r="B17" s="44" t="s">
        <v>129</v>
      </c>
      <c r="C17" s="51">
        <v>50135</v>
      </c>
      <c r="D17" s="51">
        <v>75129</v>
      </c>
      <c r="E17" s="51">
        <v>65000</v>
      </c>
      <c r="F17" s="51">
        <v>70000</v>
      </c>
      <c r="G17" s="51">
        <v>70000</v>
      </c>
      <c r="H17" s="257"/>
      <c r="I17" s="257"/>
      <c r="J17" s="109"/>
      <c r="K17" s="98"/>
      <c r="L17" s="100"/>
    </row>
    <row r="18" spans="1:11" ht="14.25">
      <c r="A18" s="47" t="s">
        <v>130</v>
      </c>
      <c r="B18" s="48" t="s">
        <v>131</v>
      </c>
      <c r="C18" s="52">
        <f>SUM(C16:C17)</f>
        <v>756988</v>
      </c>
      <c r="D18" s="52">
        <f>SUM(D16:D17)</f>
        <v>670595</v>
      </c>
      <c r="E18" s="52">
        <f>SUM(E16:E17)</f>
        <v>645000</v>
      </c>
      <c r="F18" s="52">
        <f>SUM(F16:F17)</f>
        <v>676812</v>
      </c>
      <c r="G18" s="52">
        <f>SUM(G16:G17)</f>
        <v>677175</v>
      </c>
      <c r="H18" s="217"/>
      <c r="I18" s="259"/>
      <c r="J18" s="109"/>
      <c r="K18" s="46"/>
    </row>
    <row r="19" spans="1:11" ht="14.25">
      <c r="A19" s="50" t="s">
        <v>132</v>
      </c>
      <c r="B19" s="44" t="s">
        <v>133</v>
      </c>
      <c r="C19" s="130">
        <v>24984</v>
      </c>
      <c r="D19" s="130">
        <v>6478</v>
      </c>
      <c r="E19" s="150">
        <v>5000</v>
      </c>
      <c r="F19" s="130">
        <v>6000</v>
      </c>
      <c r="G19" s="130">
        <v>6000</v>
      </c>
      <c r="H19" s="218"/>
      <c r="I19" s="218"/>
      <c r="J19" s="109"/>
      <c r="K19" s="46"/>
    </row>
    <row r="20" spans="1:10" ht="14.25">
      <c r="A20" s="47" t="s">
        <v>134</v>
      </c>
      <c r="B20" s="48" t="s">
        <v>3</v>
      </c>
      <c r="C20" s="52">
        <f>SUM(C19)</f>
        <v>24984</v>
      </c>
      <c r="D20" s="52">
        <f>SUM(D19)</f>
        <v>6478</v>
      </c>
      <c r="E20" s="52">
        <f>SUM(E19)</f>
        <v>5000</v>
      </c>
      <c r="F20" s="52">
        <f>SUM(F19)</f>
        <v>6000</v>
      </c>
      <c r="G20" s="52">
        <f>SUM(G19)</f>
        <v>6000</v>
      </c>
      <c r="H20" s="206"/>
      <c r="J20" s="89"/>
    </row>
    <row r="21" spans="1:9" s="89" customFormat="1" ht="14.25">
      <c r="A21" s="145" t="s">
        <v>344</v>
      </c>
      <c r="B21" s="141" t="s">
        <v>65</v>
      </c>
      <c r="C21" s="143">
        <v>0</v>
      </c>
      <c r="D21" s="130">
        <v>151203</v>
      </c>
      <c r="E21" s="130">
        <v>155000</v>
      </c>
      <c r="F21" s="130">
        <v>155000</v>
      </c>
      <c r="G21" s="130">
        <v>155000</v>
      </c>
      <c r="H21" s="206"/>
      <c r="I21" s="189"/>
    </row>
    <row r="22" spans="1:9" s="89" customFormat="1" ht="14.25">
      <c r="A22" s="47" t="s">
        <v>478</v>
      </c>
      <c r="B22" s="48" t="s">
        <v>3</v>
      </c>
      <c r="C22" s="52">
        <f>SUM(C21)</f>
        <v>0</v>
      </c>
      <c r="D22" s="52">
        <f>SUM(D21)</f>
        <v>151203</v>
      </c>
      <c r="E22" s="52">
        <f>SUM(E21)</f>
        <v>155000</v>
      </c>
      <c r="F22" s="52">
        <f>SUM(F21)</f>
        <v>155000</v>
      </c>
      <c r="G22" s="52">
        <f>SUM(G21)</f>
        <v>155000</v>
      </c>
      <c r="H22" s="206"/>
      <c r="I22" s="189"/>
    </row>
    <row r="23" spans="1:10" ht="14.25">
      <c r="A23" s="50" t="s">
        <v>135</v>
      </c>
      <c r="B23" s="44" t="s">
        <v>136</v>
      </c>
      <c r="C23" s="130">
        <v>2592</v>
      </c>
      <c r="D23" s="130">
        <v>764</v>
      </c>
      <c r="E23" s="130">
        <v>1000</v>
      </c>
      <c r="F23" s="130">
        <v>3000</v>
      </c>
      <c r="G23" s="130">
        <v>3000</v>
      </c>
      <c r="H23" s="206"/>
      <c r="I23" s="211"/>
      <c r="J23" s="91"/>
    </row>
    <row r="24" spans="1:10" ht="14.25">
      <c r="A24" s="50" t="s">
        <v>528</v>
      </c>
      <c r="B24" s="44" t="s">
        <v>529</v>
      </c>
      <c r="C24" s="130">
        <v>0</v>
      </c>
      <c r="D24" s="130">
        <v>146</v>
      </c>
      <c r="E24" s="130">
        <v>0</v>
      </c>
      <c r="F24" s="130">
        <v>0</v>
      </c>
      <c r="G24" s="130">
        <v>0</v>
      </c>
      <c r="H24" s="206"/>
      <c r="I24" s="211"/>
      <c r="J24" s="91"/>
    </row>
    <row r="25" spans="1:10" ht="14.25">
      <c r="A25" s="47" t="s">
        <v>137</v>
      </c>
      <c r="B25" s="48" t="s">
        <v>3</v>
      </c>
      <c r="C25" s="52">
        <f>SUM(C23:C24)</f>
        <v>2592</v>
      </c>
      <c r="D25" s="52">
        <f>SUM(D23:D24)</f>
        <v>910</v>
      </c>
      <c r="E25" s="52">
        <f>SUM(E23:E24)</f>
        <v>1000</v>
      </c>
      <c r="F25" s="52">
        <f>SUM(F23:F24)</f>
        <v>3000</v>
      </c>
      <c r="G25" s="52">
        <f>SUM(G23:G24)</f>
        <v>3000</v>
      </c>
      <c r="H25" s="206"/>
      <c r="J25" s="89"/>
    </row>
    <row r="26" spans="1:11" ht="14.25">
      <c r="A26" s="43" t="s">
        <v>138</v>
      </c>
      <c r="B26" s="44" t="s">
        <v>139</v>
      </c>
      <c r="C26" s="130">
        <v>7110</v>
      </c>
      <c r="D26" s="130">
        <v>4379</v>
      </c>
      <c r="E26" s="130">
        <v>4530</v>
      </c>
      <c r="F26" s="130">
        <v>5000</v>
      </c>
      <c r="G26" s="130">
        <v>5000</v>
      </c>
      <c r="H26" s="206"/>
      <c r="I26" s="211"/>
      <c r="J26" s="91"/>
      <c r="K26" s="46"/>
    </row>
    <row r="27" spans="1:11" ht="14.25">
      <c r="A27" s="43" t="s">
        <v>140</v>
      </c>
      <c r="B27" s="44" t="s">
        <v>141</v>
      </c>
      <c r="C27" s="130">
        <v>71</v>
      </c>
      <c r="D27" s="130">
        <v>142</v>
      </c>
      <c r="E27" s="130">
        <v>150</v>
      </c>
      <c r="F27" s="130">
        <v>100</v>
      </c>
      <c r="G27" s="130">
        <v>100</v>
      </c>
      <c r="H27" s="206"/>
      <c r="I27" s="211"/>
      <c r="J27" s="91"/>
      <c r="K27" s="46"/>
    </row>
    <row r="28" spans="1:11" ht="14.25">
      <c r="A28" s="50" t="s">
        <v>142</v>
      </c>
      <c r="B28" s="44" t="s">
        <v>143</v>
      </c>
      <c r="C28" s="130">
        <v>4239</v>
      </c>
      <c r="D28" s="130">
        <v>2113</v>
      </c>
      <c r="E28" s="130">
        <v>2500</v>
      </c>
      <c r="F28" s="130">
        <v>4000</v>
      </c>
      <c r="G28" s="130">
        <v>4000</v>
      </c>
      <c r="H28" s="206"/>
      <c r="I28" s="211"/>
      <c r="J28" s="91"/>
      <c r="K28" s="46"/>
    </row>
    <row r="29" spans="1:11" ht="14.25">
      <c r="A29" s="50" t="s">
        <v>144</v>
      </c>
      <c r="B29" s="44" t="s">
        <v>145</v>
      </c>
      <c r="C29" s="130">
        <v>49</v>
      </c>
      <c r="D29" s="130">
        <v>39</v>
      </c>
      <c r="E29" s="130">
        <v>30</v>
      </c>
      <c r="F29" s="130">
        <v>80</v>
      </c>
      <c r="G29" s="130">
        <v>80</v>
      </c>
      <c r="H29" s="206"/>
      <c r="I29" s="211"/>
      <c r="J29" s="91"/>
      <c r="K29" s="46"/>
    </row>
    <row r="30" spans="1:11" ht="14.25">
      <c r="A30" s="47" t="s">
        <v>146</v>
      </c>
      <c r="B30" s="48" t="s">
        <v>115</v>
      </c>
      <c r="C30" s="52">
        <f>SUM(C26:C29)</f>
        <v>11469</v>
      </c>
      <c r="D30" s="52">
        <f>SUM(D26:D29)</f>
        <v>6673</v>
      </c>
      <c r="E30" s="52">
        <f>SUM(E26:E29)</f>
        <v>7210</v>
      </c>
      <c r="F30" s="52">
        <f>SUM(F26:F29)</f>
        <v>9180</v>
      </c>
      <c r="G30" s="52">
        <f>SUM(G26:G29)</f>
        <v>9180</v>
      </c>
      <c r="H30" s="206"/>
      <c r="I30" s="211"/>
      <c r="J30" s="91"/>
      <c r="K30" s="46"/>
    </row>
    <row r="31" spans="1:11" ht="14.25">
      <c r="A31" s="43" t="s">
        <v>147</v>
      </c>
      <c r="B31" s="44" t="s">
        <v>148</v>
      </c>
      <c r="C31" s="130">
        <v>770</v>
      </c>
      <c r="D31" s="130">
        <v>142</v>
      </c>
      <c r="E31" s="130">
        <v>200</v>
      </c>
      <c r="F31" s="130">
        <v>900</v>
      </c>
      <c r="G31" s="130">
        <v>900</v>
      </c>
      <c r="H31" s="206"/>
      <c r="I31" s="211"/>
      <c r="J31" s="91"/>
      <c r="K31" s="46"/>
    </row>
    <row r="32" spans="1:12" ht="14.25">
      <c r="A32" s="43" t="s">
        <v>149</v>
      </c>
      <c r="B32" s="44" t="s">
        <v>150</v>
      </c>
      <c r="C32" s="130">
        <v>15177</v>
      </c>
      <c r="D32" s="130">
        <v>10682</v>
      </c>
      <c r="E32" s="130">
        <v>10000</v>
      </c>
      <c r="F32" s="130">
        <v>15000</v>
      </c>
      <c r="G32" s="130">
        <v>15000</v>
      </c>
      <c r="H32" s="206"/>
      <c r="I32" s="206"/>
      <c r="J32" s="46"/>
      <c r="K32" s="46"/>
      <c r="L32" s="46"/>
    </row>
    <row r="33" spans="1:11" ht="14.25">
      <c r="A33" s="43" t="s">
        <v>151</v>
      </c>
      <c r="B33" s="44" t="s">
        <v>152</v>
      </c>
      <c r="C33" s="130">
        <v>2100</v>
      </c>
      <c r="D33" s="130">
        <v>1427</v>
      </c>
      <c r="E33" s="130">
        <v>1500</v>
      </c>
      <c r="F33" s="130">
        <v>2500</v>
      </c>
      <c r="G33" s="130">
        <v>2500</v>
      </c>
      <c r="H33" s="206"/>
      <c r="I33" s="211"/>
      <c r="J33" s="91"/>
      <c r="K33" s="46"/>
    </row>
    <row r="34" spans="1:12" ht="14.25">
      <c r="A34" s="43" t="s">
        <v>153</v>
      </c>
      <c r="B34" s="44" t="s">
        <v>154</v>
      </c>
      <c r="C34" s="130">
        <v>1395</v>
      </c>
      <c r="D34" s="130">
        <v>968</v>
      </c>
      <c r="E34" s="130">
        <v>500</v>
      </c>
      <c r="F34" s="130">
        <v>1200</v>
      </c>
      <c r="G34" s="130">
        <v>1200</v>
      </c>
      <c r="H34" s="206"/>
      <c r="I34" s="206"/>
      <c r="J34" s="46"/>
      <c r="K34" s="46"/>
      <c r="L34" s="46"/>
    </row>
    <row r="35" spans="1:11" ht="14.25">
      <c r="A35" s="43" t="s">
        <v>155</v>
      </c>
      <c r="B35" s="44" t="s">
        <v>156</v>
      </c>
      <c r="C35" s="130">
        <v>12175</v>
      </c>
      <c r="D35" s="130">
        <v>12661</v>
      </c>
      <c r="E35" s="130">
        <v>12000</v>
      </c>
      <c r="F35" s="130">
        <v>12000</v>
      </c>
      <c r="G35" s="130">
        <v>12000</v>
      </c>
      <c r="H35" s="206"/>
      <c r="I35" s="211"/>
      <c r="J35" s="91"/>
      <c r="K35" s="46"/>
    </row>
    <row r="36" spans="1:11" ht="14.25">
      <c r="A36" s="43" t="s">
        <v>157</v>
      </c>
      <c r="B36" s="44" t="s">
        <v>158</v>
      </c>
      <c r="C36" s="130">
        <v>1487</v>
      </c>
      <c r="D36" s="130">
        <v>5159</v>
      </c>
      <c r="E36" s="130">
        <v>5000</v>
      </c>
      <c r="F36" s="130">
        <v>1500</v>
      </c>
      <c r="G36" s="130">
        <v>1500</v>
      </c>
      <c r="H36" s="206"/>
      <c r="I36" s="206"/>
      <c r="J36" s="46"/>
      <c r="K36" s="46"/>
    </row>
    <row r="37" spans="1:11" ht="14.25">
      <c r="A37" s="56" t="s">
        <v>159</v>
      </c>
      <c r="B37" s="48" t="s">
        <v>3</v>
      </c>
      <c r="C37" s="52">
        <f>SUM(C31:C36)</f>
        <v>33104</v>
      </c>
      <c r="D37" s="52">
        <f>SUM(D31:D36)</f>
        <v>31039</v>
      </c>
      <c r="E37" s="52">
        <f>SUM(E31:E36)</f>
        <v>29200</v>
      </c>
      <c r="F37" s="52">
        <f>SUM(F31:F36)</f>
        <v>33100</v>
      </c>
      <c r="G37" s="52">
        <f>SUM(G31:G36)</f>
        <v>33100</v>
      </c>
      <c r="H37" s="206"/>
      <c r="I37" s="211"/>
      <c r="J37" s="91"/>
      <c r="K37" s="46"/>
    </row>
    <row r="38" spans="1:12" ht="14.25">
      <c r="A38" s="57" t="s">
        <v>160</v>
      </c>
      <c r="B38" s="58" t="s">
        <v>161</v>
      </c>
      <c r="C38" s="130">
        <v>10524</v>
      </c>
      <c r="D38" s="130">
        <v>11894</v>
      </c>
      <c r="E38" s="150">
        <v>15600</v>
      </c>
      <c r="F38" s="150">
        <v>15600</v>
      </c>
      <c r="G38" s="150">
        <v>15600</v>
      </c>
      <c r="H38" s="206"/>
      <c r="I38" s="206"/>
      <c r="J38" s="46"/>
      <c r="K38" s="46"/>
      <c r="L38" s="46"/>
    </row>
    <row r="39" spans="1:12" ht="14.25">
      <c r="A39" s="57" t="s">
        <v>363</v>
      </c>
      <c r="B39" s="58" t="s">
        <v>362</v>
      </c>
      <c r="C39" s="130">
        <v>4486</v>
      </c>
      <c r="D39" s="150">
        <v>5490</v>
      </c>
      <c r="E39" s="150">
        <v>4800</v>
      </c>
      <c r="F39" s="150">
        <v>4300</v>
      </c>
      <c r="G39" s="150">
        <v>4300</v>
      </c>
      <c r="H39" s="206"/>
      <c r="I39" s="206"/>
      <c r="J39" s="46"/>
      <c r="K39" s="46"/>
      <c r="L39" s="46"/>
    </row>
    <row r="40" spans="1:11" ht="14.25">
      <c r="A40" s="47" t="s">
        <v>162</v>
      </c>
      <c r="B40" s="48" t="s">
        <v>3</v>
      </c>
      <c r="C40" s="52">
        <f>SUM(C38:C39)</f>
        <v>15010</v>
      </c>
      <c r="D40" s="52">
        <f>SUM(D38:D39)</f>
        <v>17384</v>
      </c>
      <c r="E40" s="52">
        <f>SUM(E38:E39)</f>
        <v>20400</v>
      </c>
      <c r="F40" s="52">
        <f>SUM(F38:F39)</f>
        <v>19900</v>
      </c>
      <c r="G40" s="52">
        <f>SUM(G38:G39)</f>
        <v>19900</v>
      </c>
      <c r="H40" s="206"/>
      <c r="I40" s="211"/>
      <c r="J40" s="91"/>
      <c r="K40" s="46"/>
    </row>
    <row r="41" spans="1:11" s="89" customFormat="1" ht="14.25">
      <c r="A41" s="145" t="s">
        <v>512</v>
      </c>
      <c r="B41" s="141" t="s">
        <v>513</v>
      </c>
      <c r="C41" s="143">
        <v>0</v>
      </c>
      <c r="D41" s="143">
        <v>266</v>
      </c>
      <c r="E41" s="143">
        <v>300</v>
      </c>
      <c r="F41" s="143">
        <v>300</v>
      </c>
      <c r="G41" s="143">
        <v>300</v>
      </c>
      <c r="H41" s="206"/>
      <c r="I41" s="211"/>
      <c r="J41" s="100"/>
      <c r="K41" s="46"/>
    </row>
    <row r="42" spans="1:11" ht="14.25">
      <c r="A42" s="50" t="s">
        <v>327</v>
      </c>
      <c r="B42" s="44" t="s">
        <v>328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206"/>
      <c r="I42" s="211"/>
      <c r="J42" s="91"/>
      <c r="K42" s="46"/>
    </row>
    <row r="43" spans="1:11" ht="14.25">
      <c r="A43" s="59" t="s">
        <v>163</v>
      </c>
      <c r="B43" s="58" t="s">
        <v>164</v>
      </c>
      <c r="C43" s="130">
        <v>11091</v>
      </c>
      <c r="D43" s="150">
        <v>291207</v>
      </c>
      <c r="E43" s="130">
        <v>8000</v>
      </c>
      <c r="F43" s="130">
        <v>8000</v>
      </c>
      <c r="G43" s="130">
        <v>8000</v>
      </c>
      <c r="H43" s="206"/>
      <c r="I43" s="206"/>
      <c r="J43" s="46"/>
      <c r="K43" s="46"/>
    </row>
    <row r="44" spans="1:11" ht="14.25">
      <c r="A44" s="47" t="s">
        <v>165</v>
      </c>
      <c r="B44" s="48" t="s">
        <v>3</v>
      </c>
      <c r="C44" s="52">
        <f>SUM(C42:C43)</f>
        <v>11091</v>
      </c>
      <c r="D44" s="52">
        <f>SUM(D41:D43)</f>
        <v>291473</v>
      </c>
      <c r="E44" s="52">
        <f>SUM(E41:E43)</f>
        <v>8300</v>
      </c>
      <c r="F44" s="52">
        <f>SUM(F41:F43)</f>
        <v>8300</v>
      </c>
      <c r="G44" s="52">
        <f>SUM(G41:G43)</f>
        <v>8300</v>
      </c>
      <c r="H44" s="206"/>
      <c r="I44" s="211"/>
      <c r="J44" s="91"/>
      <c r="K44" s="46"/>
    </row>
    <row r="45" spans="1:11" ht="14.25">
      <c r="A45" s="50" t="s">
        <v>166</v>
      </c>
      <c r="B45" s="44" t="s">
        <v>167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206"/>
      <c r="I45" s="211"/>
      <c r="J45" s="91"/>
      <c r="K45" s="46"/>
    </row>
    <row r="46" spans="1:11" ht="14.25">
      <c r="A46" s="43" t="s">
        <v>168</v>
      </c>
      <c r="B46" s="44" t="s">
        <v>169</v>
      </c>
      <c r="C46" s="130">
        <v>108865</v>
      </c>
      <c r="D46" s="150">
        <v>126072</v>
      </c>
      <c r="E46" s="150">
        <v>130000</v>
      </c>
      <c r="F46" s="150">
        <v>140000</v>
      </c>
      <c r="G46" s="150">
        <v>140000</v>
      </c>
      <c r="H46" s="206"/>
      <c r="I46" s="211"/>
      <c r="J46" s="91"/>
      <c r="K46" s="46"/>
    </row>
    <row r="47" spans="1:11" ht="14.25">
      <c r="A47" s="43" t="s">
        <v>170</v>
      </c>
      <c r="B47" s="44" t="s">
        <v>171</v>
      </c>
      <c r="C47" s="130">
        <v>15483</v>
      </c>
      <c r="D47" s="130">
        <v>55</v>
      </c>
      <c r="E47" s="150">
        <v>32060</v>
      </c>
      <c r="F47" s="130">
        <v>1000</v>
      </c>
      <c r="G47" s="130">
        <v>1000</v>
      </c>
      <c r="H47" s="206"/>
      <c r="I47" s="211"/>
      <c r="J47" s="91"/>
      <c r="K47" s="46"/>
    </row>
    <row r="48" spans="1:11" ht="14.25">
      <c r="A48" s="47" t="s">
        <v>172</v>
      </c>
      <c r="B48" s="48" t="s">
        <v>115</v>
      </c>
      <c r="C48" s="52">
        <f>SUM(C45:C47)</f>
        <v>124348</v>
      </c>
      <c r="D48" s="52">
        <f>SUM(D45:D47)</f>
        <v>126127</v>
      </c>
      <c r="E48" s="52">
        <f>SUM(E45:E47)</f>
        <v>162060</v>
      </c>
      <c r="F48" s="52">
        <f>SUM(F45:F47)</f>
        <v>141000</v>
      </c>
      <c r="G48" s="52">
        <f>SUM(G45:G47)</f>
        <v>141000</v>
      </c>
      <c r="H48" s="206"/>
      <c r="I48" s="211"/>
      <c r="J48" s="91"/>
      <c r="K48" s="46"/>
    </row>
    <row r="49" spans="1:11" ht="14.25">
      <c r="A49" s="50" t="s">
        <v>341</v>
      </c>
      <c r="B49" s="44" t="s">
        <v>365</v>
      </c>
      <c r="C49" s="132">
        <v>16776</v>
      </c>
      <c r="D49" s="132">
        <v>0</v>
      </c>
      <c r="E49" s="132">
        <v>0</v>
      </c>
      <c r="F49" s="132">
        <v>0</v>
      </c>
      <c r="G49" s="132">
        <v>0</v>
      </c>
      <c r="H49" s="206"/>
      <c r="I49" s="211"/>
      <c r="J49" s="91"/>
      <c r="K49" s="46"/>
    </row>
    <row r="50" spans="1:11" ht="14.25">
      <c r="A50" s="50" t="s">
        <v>341</v>
      </c>
      <c r="B50" s="44" t="s">
        <v>366</v>
      </c>
      <c r="C50" s="132">
        <v>16736</v>
      </c>
      <c r="D50" s="143">
        <v>17835</v>
      </c>
      <c r="E50" s="143">
        <v>20000</v>
      </c>
      <c r="F50" s="143">
        <v>20000</v>
      </c>
      <c r="G50" s="143">
        <v>20000</v>
      </c>
      <c r="H50" s="206"/>
      <c r="I50" s="211"/>
      <c r="J50" s="91"/>
      <c r="K50" s="46"/>
    </row>
    <row r="51" spans="1:11" s="89" customFormat="1" ht="14.25">
      <c r="A51" s="50" t="s">
        <v>173</v>
      </c>
      <c r="B51" s="44" t="s">
        <v>490</v>
      </c>
      <c r="C51" s="132">
        <v>0</v>
      </c>
      <c r="D51" s="143">
        <v>2216</v>
      </c>
      <c r="E51" s="143">
        <v>0</v>
      </c>
      <c r="F51" s="143">
        <v>215</v>
      </c>
      <c r="G51" s="143">
        <v>0</v>
      </c>
      <c r="H51" s="206"/>
      <c r="I51" s="211"/>
      <c r="J51" s="100"/>
      <c r="K51" s="46"/>
    </row>
    <row r="52" spans="1:11" ht="14.25">
      <c r="A52" s="50" t="s">
        <v>173</v>
      </c>
      <c r="B52" s="44" t="s">
        <v>174</v>
      </c>
      <c r="C52" s="130">
        <v>269713</v>
      </c>
      <c r="D52" s="150">
        <v>121247</v>
      </c>
      <c r="E52" s="150">
        <v>140000</v>
      </c>
      <c r="F52" s="150">
        <v>150000</v>
      </c>
      <c r="G52" s="150">
        <v>160000</v>
      </c>
      <c r="H52" s="206"/>
      <c r="I52" s="206"/>
      <c r="J52" s="46"/>
      <c r="K52" s="46"/>
    </row>
    <row r="53" spans="1:11" ht="14.25">
      <c r="A53" s="50" t="s">
        <v>175</v>
      </c>
      <c r="B53" s="44" t="s">
        <v>361</v>
      </c>
      <c r="C53" s="130">
        <v>68201</v>
      </c>
      <c r="D53" s="150">
        <v>71445</v>
      </c>
      <c r="E53" s="150">
        <v>75071</v>
      </c>
      <c r="F53" s="150">
        <v>75610</v>
      </c>
      <c r="G53" s="150">
        <v>75610</v>
      </c>
      <c r="H53" s="221"/>
      <c r="I53" s="221"/>
      <c r="J53" s="46"/>
      <c r="K53" s="46"/>
    </row>
    <row r="54" spans="1:11" ht="14.25">
      <c r="A54" s="50" t="s">
        <v>175</v>
      </c>
      <c r="B54" s="44" t="s">
        <v>176</v>
      </c>
      <c r="C54" s="130">
        <v>3986029</v>
      </c>
      <c r="D54" s="143">
        <v>4488003</v>
      </c>
      <c r="E54" s="143">
        <v>4781636</v>
      </c>
      <c r="F54" s="143">
        <v>4736685</v>
      </c>
      <c r="G54" s="143">
        <v>4738325</v>
      </c>
      <c r="H54" s="221"/>
      <c r="I54" s="221"/>
      <c r="J54" s="206"/>
      <c r="K54" s="46"/>
    </row>
    <row r="55" spans="1:11" ht="14.25">
      <c r="A55" s="50" t="s">
        <v>175</v>
      </c>
      <c r="B55" s="44" t="s">
        <v>348</v>
      </c>
      <c r="C55" s="130">
        <v>111536</v>
      </c>
      <c r="D55" s="150">
        <v>22804</v>
      </c>
      <c r="E55" s="150">
        <v>113099</v>
      </c>
      <c r="F55" s="150">
        <v>116524</v>
      </c>
      <c r="G55" s="150">
        <v>116524</v>
      </c>
      <c r="H55" s="206"/>
      <c r="I55" s="206"/>
      <c r="J55" s="46"/>
      <c r="K55" s="46"/>
    </row>
    <row r="56" spans="1:11" ht="14.25">
      <c r="A56" s="50" t="s">
        <v>173</v>
      </c>
      <c r="B56" s="44" t="s">
        <v>349</v>
      </c>
      <c r="C56" s="132">
        <v>182560</v>
      </c>
      <c r="D56" s="150">
        <v>217970</v>
      </c>
      <c r="E56" s="150">
        <v>200000</v>
      </c>
      <c r="F56" s="150">
        <v>200000</v>
      </c>
      <c r="G56" s="150">
        <v>200000</v>
      </c>
      <c r="H56" s="194"/>
      <c r="I56" s="206"/>
      <c r="J56" s="46"/>
      <c r="K56" s="46"/>
    </row>
    <row r="57" spans="1:11" s="89" customFormat="1" ht="14.25">
      <c r="A57" s="50" t="s">
        <v>173</v>
      </c>
      <c r="B57" s="44" t="s">
        <v>422</v>
      </c>
      <c r="C57" s="132">
        <v>31584</v>
      </c>
      <c r="D57" s="157">
        <v>20048</v>
      </c>
      <c r="E57" s="150">
        <v>7687</v>
      </c>
      <c r="F57" s="150">
        <v>0</v>
      </c>
      <c r="G57" s="150">
        <v>0</v>
      </c>
      <c r="H57" s="194"/>
      <c r="I57" s="206"/>
      <c r="J57" s="46"/>
      <c r="K57" s="46"/>
    </row>
    <row r="58" spans="1:11" s="89" customFormat="1" ht="14.25">
      <c r="A58" s="50" t="s">
        <v>173</v>
      </c>
      <c r="B58" s="44" t="s">
        <v>536</v>
      </c>
      <c r="C58" s="132">
        <v>0</v>
      </c>
      <c r="D58" s="157">
        <v>2010</v>
      </c>
      <c r="E58" s="150">
        <v>0</v>
      </c>
      <c r="F58" s="150">
        <v>0</v>
      </c>
      <c r="G58" s="150">
        <v>0</v>
      </c>
      <c r="H58" s="194"/>
      <c r="I58" s="206"/>
      <c r="J58" s="46"/>
      <c r="K58" s="46"/>
    </row>
    <row r="59" spans="1:11" s="89" customFormat="1" ht="14.25">
      <c r="A59" s="50" t="s">
        <v>173</v>
      </c>
      <c r="B59" s="141" t="s">
        <v>479</v>
      </c>
      <c r="C59" s="132">
        <v>0</v>
      </c>
      <c r="D59" s="157">
        <v>0</v>
      </c>
      <c r="E59" s="150">
        <v>0</v>
      </c>
      <c r="F59" s="150">
        <v>0</v>
      </c>
      <c r="G59" s="150">
        <v>0</v>
      </c>
      <c r="H59" s="194"/>
      <c r="I59" s="206"/>
      <c r="J59" s="46"/>
      <c r="K59" s="46"/>
    </row>
    <row r="60" spans="1:11" s="89" customFormat="1" ht="14.25">
      <c r="A60" s="50" t="s">
        <v>173</v>
      </c>
      <c r="B60" s="44" t="s">
        <v>484</v>
      </c>
      <c r="C60" s="132">
        <v>0</v>
      </c>
      <c r="D60" s="157">
        <v>0</v>
      </c>
      <c r="E60" s="150">
        <v>79028</v>
      </c>
      <c r="F60" s="150">
        <v>4831</v>
      </c>
      <c r="G60" s="150">
        <v>0</v>
      </c>
      <c r="H60" s="194"/>
      <c r="I60" s="206"/>
      <c r="J60" s="46"/>
      <c r="K60" s="46"/>
    </row>
    <row r="61" spans="1:11" s="89" customFormat="1" ht="14.25">
      <c r="A61" s="50" t="s">
        <v>173</v>
      </c>
      <c r="B61" s="155" t="s">
        <v>487</v>
      </c>
      <c r="C61" s="132">
        <v>0</v>
      </c>
      <c r="D61" s="157">
        <v>0</v>
      </c>
      <c r="E61" s="150">
        <v>0</v>
      </c>
      <c r="F61" s="150">
        <v>0</v>
      </c>
      <c r="G61" s="150">
        <v>0</v>
      </c>
      <c r="H61" s="194"/>
      <c r="I61" s="206"/>
      <c r="J61" s="46"/>
      <c r="K61" s="46"/>
    </row>
    <row r="62" spans="1:11" s="89" customFormat="1" ht="14.25">
      <c r="A62" s="50" t="s">
        <v>173</v>
      </c>
      <c r="B62" s="204" t="s">
        <v>516</v>
      </c>
      <c r="C62" s="132">
        <v>0</v>
      </c>
      <c r="D62" s="157">
        <v>18100</v>
      </c>
      <c r="E62" s="150">
        <v>18100</v>
      </c>
      <c r="F62" s="150">
        <v>0</v>
      </c>
      <c r="G62" s="150">
        <v>0</v>
      </c>
      <c r="H62" s="194"/>
      <c r="I62" s="206"/>
      <c r="J62" s="46"/>
      <c r="K62" s="46"/>
    </row>
    <row r="63" spans="1:11" s="89" customFormat="1" ht="14.25">
      <c r="A63" s="50" t="s">
        <v>173</v>
      </c>
      <c r="B63" s="208" t="s">
        <v>524</v>
      </c>
      <c r="C63" s="132">
        <v>0</v>
      </c>
      <c r="D63" s="157">
        <v>13125</v>
      </c>
      <c r="E63" s="150">
        <v>5625</v>
      </c>
      <c r="F63" s="150">
        <v>0</v>
      </c>
      <c r="G63" s="150">
        <v>0</v>
      </c>
      <c r="H63" s="194"/>
      <c r="I63" s="206"/>
      <c r="J63" s="46"/>
      <c r="K63" s="46"/>
    </row>
    <row r="64" spans="1:11" s="89" customFormat="1" ht="14.25">
      <c r="A64" s="50" t="s">
        <v>173</v>
      </c>
      <c r="B64" s="44" t="s">
        <v>465</v>
      </c>
      <c r="C64" s="132">
        <v>0</v>
      </c>
      <c r="D64" s="150">
        <v>311369</v>
      </c>
      <c r="E64" s="150">
        <v>311369</v>
      </c>
      <c r="F64" s="150">
        <v>311369</v>
      </c>
      <c r="G64" s="150">
        <v>311369</v>
      </c>
      <c r="H64" s="194"/>
      <c r="I64" s="206"/>
      <c r="J64" s="46"/>
      <c r="K64" s="46"/>
    </row>
    <row r="65" spans="1:11" ht="14.25">
      <c r="A65" s="50" t="s">
        <v>173</v>
      </c>
      <c r="B65" s="44" t="s">
        <v>329</v>
      </c>
      <c r="C65" s="130">
        <v>0</v>
      </c>
      <c r="D65" s="150">
        <v>0</v>
      </c>
      <c r="E65" s="150">
        <v>0</v>
      </c>
      <c r="F65" s="150">
        <v>0</v>
      </c>
      <c r="G65" s="150">
        <v>0</v>
      </c>
      <c r="H65" s="206"/>
      <c r="I65" s="206"/>
      <c r="J65" s="46"/>
      <c r="K65" s="46"/>
    </row>
    <row r="66" spans="1:11" ht="14.25">
      <c r="A66" s="50" t="s">
        <v>173</v>
      </c>
      <c r="B66" s="44" t="s">
        <v>367</v>
      </c>
      <c r="C66" s="130">
        <v>13800</v>
      </c>
      <c r="D66" s="150">
        <v>13800</v>
      </c>
      <c r="E66" s="150">
        <v>13800</v>
      </c>
      <c r="F66" s="150">
        <v>13800</v>
      </c>
      <c r="G66" s="150">
        <v>13800</v>
      </c>
      <c r="H66" s="206"/>
      <c r="I66" s="206"/>
      <c r="J66" s="46"/>
      <c r="K66" s="46"/>
    </row>
    <row r="67" spans="1:11" ht="14.25">
      <c r="A67" s="50" t="s">
        <v>173</v>
      </c>
      <c r="B67" s="44" t="s">
        <v>364</v>
      </c>
      <c r="C67" s="130">
        <v>7643</v>
      </c>
      <c r="D67" s="150">
        <v>7078</v>
      </c>
      <c r="E67" s="150">
        <v>9000</v>
      </c>
      <c r="F67" s="150">
        <v>9000</v>
      </c>
      <c r="G67" s="150">
        <v>9000</v>
      </c>
      <c r="H67" s="206"/>
      <c r="I67" s="206"/>
      <c r="J67" s="46"/>
      <c r="K67" s="46"/>
    </row>
    <row r="68" spans="1:11" s="89" customFormat="1" ht="14.25">
      <c r="A68" s="50" t="s">
        <v>173</v>
      </c>
      <c r="B68" s="44" t="s">
        <v>452</v>
      </c>
      <c r="C68" s="130">
        <v>19916</v>
      </c>
      <c r="D68" s="150">
        <v>2722</v>
      </c>
      <c r="E68" s="150">
        <v>0</v>
      </c>
      <c r="F68" s="150">
        <v>0</v>
      </c>
      <c r="G68" s="150">
        <v>0</v>
      </c>
      <c r="H68" s="206"/>
      <c r="I68" s="206"/>
      <c r="J68" s="46"/>
      <c r="K68" s="46"/>
    </row>
    <row r="69" spans="1:11" s="89" customFormat="1" ht="14.25">
      <c r="A69" s="50" t="s">
        <v>173</v>
      </c>
      <c r="B69" s="44" t="s">
        <v>456</v>
      </c>
      <c r="C69" s="130">
        <v>0</v>
      </c>
      <c r="D69" s="150">
        <v>92933</v>
      </c>
      <c r="E69" s="150">
        <v>5000</v>
      </c>
      <c r="F69" s="150">
        <v>0</v>
      </c>
      <c r="G69" s="150">
        <v>0</v>
      </c>
      <c r="H69" s="206"/>
      <c r="I69" s="206"/>
      <c r="J69" s="46"/>
      <c r="K69" s="46"/>
    </row>
    <row r="70" spans="1:11" s="89" customFormat="1" ht="14.25">
      <c r="A70" s="50" t="s">
        <v>175</v>
      </c>
      <c r="B70" s="44" t="s">
        <v>454</v>
      </c>
      <c r="C70" s="130">
        <v>3150</v>
      </c>
      <c r="D70" s="150">
        <v>0</v>
      </c>
      <c r="E70" s="150">
        <v>0</v>
      </c>
      <c r="F70" s="150">
        <v>0</v>
      </c>
      <c r="G70" s="150">
        <v>0</v>
      </c>
      <c r="H70" s="206"/>
      <c r="I70" s="206"/>
      <c r="J70" s="46"/>
      <c r="K70" s="46"/>
    </row>
    <row r="71" spans="1:11" ht="14.25">
      <c r="A71" s="50" t="s">
        <v>173</v>
      </c>
      <c r="B71" s="44" t="s">
        <v>440</v>
      </c>
      <c r="C71" s="130">
        <v>474</v>
      </c>
      <c r="D71" s="130">
        <v>0</v>
      </c>
      <c r="E71" s="150">
        <v>0</v>
      </c>
      <c r="F71" s="150">
        <v>0</v>
      </c>
      <c r="G71" s="150">
        <v>0</v>
      </c>
      <c r="H71" s="206"/>
      <c r="I71" s="206"/>
      <c r="J71" s="46"/>
      <c r="K71" s="46"/>
    </row>
    <row r="72" spans="1:11" s="89" customFormat="1" ht="14.25">
      <c r="A72" s="50" t="s">
        <v>177</v>
      </c>
      <c r="B72" s="44" t="s">
        <v>522</v>
      </c>
      <c r="C72" s="130">
        <v>0</v>
      </c>
      <c r="D72" s="130">
        <v>21205</v>
      </c>
      <c r="E72" s="150">
        <v>7447</v>
      </c>
      <c r="F72" s="150">
        <v>5615</v>
      </c>
      <c r="G72" s="150">
        <v>0</v>
      </c>
      <c r="H72" s="206"/>
      <c r="I72" s="206"/>
      <c r="J72" s="46"/>
      <c r="K72" s="46"/>
    </row>
    <row r="73" spans="1:11" ht="14.25">
      <c r="A73" s="50" t="s">
        <v>177</v>
      </c>
      <c r="B73" s="44" t="s">
        <v>373</v>
      </c>
      <c r="C73" s="130">
        <v>30157</v>
      </c>
      <c r="D73" s="130">
        <v>0</v>
      </c>
      <c r="E73" s="150">
        <v>0</v>
      </c>
      <c r="F73" s="150">
        <v>0</v>
      </c>
      <c r="G73" s="150">
        <v>0</v>
      </c>
      <c r="H73" s="206"/>
      <c r="I73" s="206"/>
      <c r="J73" s="46"/>
      <c r="K73" s="46"/>
    </row>
    <row r="74" spans="1:11" s="89" customFormat="1" ht="14.25">
      <c r="A74" s="50" t="s">
        <v>475</v>
      </c>
      <c r="B74" s="44" t="s">
        <v>476</v>
      </c>
      <c r="C74" s="130">
        <v>0</v>
      </c>
      <c r="D74" s="130">
        <v>0</v>
      </c>
      <c r="E74" s="150">
        <v>0</v>
      </c>
      <c r="F74" s="150">
        <v>0</v>
      </c>
      <c r="G74" s="150">
        <v>0</v>
      </c>
      <c r="H74" s="206"/>
      <c r="I74" s="206"/>
      <c r="J74" s="46"/>
      <c r="K74" s="46"/>
    </row>
    <row r="75" spans="1:11" s="89" customFormat="1" ht="14.25">
      <c r="A75" s="50" t="s">
        <v>475</v>
      </c>
      <c r="B75" s="155" t="s">
        <v>489</v>
      </c>
      <c r="C75" s="130">
        <v>0</v>
      </c>
      <c r="D75" s="130">
        <v>16435</v>
      </c>
      <c r="E75" s="150">
        <v>195074</v>
      </c>
      <c r="F75" s="150">
        <v>121470</v>
      </c>
      <c r="G75" s="150">
        <v>0</v>
      </c>
      <c r="H75" s="206"/>
      <c r="I75" s="206"/>
      <c r="J75" s="46"/>
      <c r="K75" s="46"/>
    </row>
    <row r="76" spans="1:11" s="89" customFormat="1" ht="14.25">
      <c r="A76" s="50" t="s">
        <v>177</v>
      </c>
      <c r="B76" s="141" t="s">
        <v>485</v>
      </c>
      <c r="C76" s="130">
        <v>0</v>
      </c>
      <c r="D76" s="130">
        <v>259463</v>
      </c>
      <c r="E76" s="150">
        <v>105000</v>
      </c>
      <c r="F76" s="150">
        <v>0</v>
      </c>
      <c r="G76" s="150">
        <v>0</v>
      </c>
      <c r="H76" s="206"/>
      <c r="I76" s="206"/>
      <c r="J76" s="46"/>
      <c r="K76" s="46"/>
    </row>
    <row r="77" spans="1:11" ht="14.25">
      <c r="A77" s="50" t="s">
        <v>177</v>
      </c>
      <c r="B77" s="44" t="s">
        <v>483</v>
      </c>
      <c r="C77" s="150">
        <v>0</v>
      </c>
      <c r="D77" s="150">
        <v>0</v>
      </c>
      <c r="E77" s="150">
        <v>2983885</v>
      </c>
      <c r="F77" s="150">
        <v>184126</v>
      </c>
      <c r="G77" s="150">
        <v>0</v>
      </c>
      <c r="H77" s="206"/>
      <c r="I77" s="211"/>
      <c r="J77" s="91"/>
      <c r="K77" s="46"/>
    </row>
    <row r="78" spans="1:11" ht="14.25">
      <c r="A78" s="50" t="s">
        <v>177</v>
      </c>
      <c r="B78" s="44" t="s">
        <v>369</v>
      </c>
      <c r="C78" s="130">
        <v>64225</v>
      </c>
      <c r="D78" s="130">
        <v>42000</v>
      </c>
      <c r="E78" s="150">
        <v>77500</v>
      </c>
      <c r="F78" s="150">
        <v>18000</v>
      </c>
      <c r="G78" s="150">
        <v>0</v>
      </c>
      <c r="H78" s="206"/>
      <c r="I78" s="211"/>
      <c r="J78" s="91"/>
      <c r="K78" s="46"/>
    </row>
    <row r="79" spans="1:11" s="89" customFormat="1" ht="14.25">
      <c r="A79" s="50" t="s">
        <v>177</v>
      </c>
      <c r="B79" s="44" t="s">
        <v>491</v>
      </c>
      <c r="C79" s="130">
        <v>3795</v>
      </c>
      <c r="D79" s="130">
        <v>6550</v>
      </c>
      <c r="E79" s="150">
        <v>20016</v>
      </c>
      <c r="F79" s="150">
        <v>11290</v>
      </c>
      <c r="G79" s="150">
        <v>0</v>
      </c>
      <c r="H79" s="206"/>
      <c r="I79" s="211"/>
      <c r="J79" s="100"/>
      <c r="K79" s="46"/>
    </row>
    <row r="80" spans="1:11" s="89" customFormat="1" ht="14.25">
      <c r="A80" s="50" t="s">
        <v>177</v>
      </c>
      <c r="B80" s="44" t="s">
        <v>532</v>
      </c>
      <c r="C80" s="130">
        <v>0</v>
      </c>
      <c r="D80" s="130">
        <v>32500</v>
      </c>
      <c r="E80" s="150">
        <v>145500</v>
      </c>
      <c r="F80" s="150">
        <v>104500</v>
      </c>
      <c r="G80" s="150">
        <v>0</v>
      </c>
      <c r="H80" s="206"/>
      <c r="I80" s="211"/>
      <c r="J80" s="100"/>
      <c r="K80" s="46"/>
    </row>
    <row r="81" spans="1:11" ht="14.25">
      <c r="A81" s="50" t="s">
        <v>177</v>
      </c>
      <c r="B81" s="44" t="s">
        <v>423</v>
      </c>
      <c r="C81" s="130">
        <v>11186</v>
      </c>
      <c r="D81" s="130">
        <v>6461</v>
      </c>
      <c r="E81" s="150">
        <v>0</v>
      </c>
      <c r="F81" s="150">
        <v>0</v>
      </c>
      <c r="G81" s="150">
        <v>0</v>
      </c>
      <c r="H81" s="206"/>
      <c r="I81" s="211"/>
      <c r="J81" s="91"/>
      <c r="K81" s="46"/>
    </row>
    <row r="82" spans="1:11" ht="14.25">
      <c r="A82" s="50" t="s">
        <v>177</v>
      </c>
      <c r="B82" s="44" t="s">
        <v>446</v>
      </c>
      <c r="C82" s="130">
        <v>34834</v>
      </c>
      <c r="D82" s="130">
        <v>8045</v>
      </c>
      <c r="E82" s="150">
        <v>0</v>
      </c>
      <c r="F82" s="150">
        <v>0</v>
      </c>
      <c r="G82" s="150">
        <v>0</v>
      </c>
      <c r="H82" s="206"/>
      <c r="I82" s="211"/>
      <c r="J82" s="91"/>
      <c r="K82" s="46"/>
    </row>
    <row r="83" spans="1:11" ht="14.25">
      <c r="A83" s="50" t="s">
        <v>177</v>
      </c>
      <c r="B83" s="44" t="s">
        <v>370</v>
      </c>
      <c r="C83" s="130">
        <v>3500</v>
      </c>
      <c r="D83" s="130">
        <v>0</v>
      </c>
      <c r="E83" s="150">
        <v>0</v>
      </c>
      <c r="F83" s="150">
        <v>0</v>
      </c>
      <c r="G83" s="150">
        <v>0</v>
      </c>
      <c r="H83" s="206"/>
      <c r="I83" s="211"/>
      <c r="J83" s="91"/>
      <c r="K83" s="46"/>
    </row>
    <row r="84" spans="1:11" ht="14.25">
      <c r="A84" s="50" t="s">
        <v>177</v>
      </c>
      <c r="B84" s="44" t="s">
        <v>378</v>
      </c>
      <c r="C84" s="130">
        <v>61485</v>
      </c>
      <c r="D84" s="130">
        <v>127452</v>
      </c>
      <c r="E84" s="150">
        <v>92000</v>
      </c>
      <c r="F84" s="150">
        <v>67837</v>
      </c>
      <c r="G84" s="150">
        <v>67837</v>
      </c>
      <c r="H84" s="206"/>
      <c r="I84" s="211"/>
      <c r="J84" s="91"/>
      <c r="K84" s="46"/>
    </row>
    <row r="85" spans="1:11" ht="14.25">
      <c r="A85" s="50" t="s">
        <v>177</v>
      </c>
      <c r="B85" s="44" t="s">
        <v>379</v>
      </c>
      <c r="C85" s="130">
        <v>0</v>
      </c>
      <c r="D85" s="130">
        <v>13137</v>
      </c>
      <c r="E85" s="150">
        <v>0</v>
      </c>
      <c r="F85" s="150">
        <v>0</v>
      </c>
      <c r="G85" s="150">
        <v>0</v>
      </c>
      <c r="H85" s="206"/>
      <c r="I85" s="211"/>
      <c r="J85" s="91"/>
      <c r="K85" s="46"/>
    </row>
    <row r="86" spans="1:11" ht="14.25">
      <c r="A86" s="50" t="s">
        <v>177</v>
      </c>
      <c r="B86" s="44" t="s">
        <v>380</v>
      </c>
      <c r="C86" s="130">
        <v>17078</v>
      </c>
      <c r="D86" s="130">
        <v>104963</v>
      </c>
      <c r="E86" s="150">
        <v>45700</v>
      </c>
      <c r="F86" s="150">
        <v>0</v>
      </c>
      <c r="G86" s="150">
        <v>0</v>
      </c>
      <c r="H86" s="206"/>
      <c r="I86" s="211"/>
      <c r="J86" s="91"/>
      <c r="K86" s="46"/>
    </row>
    <row r="87" spans="1:11" ht="14.25">
      <c r="A87" s="50" t="s">
        <v>177</v>
      </c>
      <c r="B87" s="44" t="s">
        <v>371</v>
      </c>
      <c r="C87" s="130">
        <v>30926</v>
      </c>
      <c r="D87" s="130">
        <v>0</v>
      </c>
      <c r="E87" s="130">
        <v>0</v>
      </c>
      <c r="F87" s="130">
        <v>0</v>
      </c>
      <c r="G87" s="130">
        <v>0</v>
      </c>
      <c r="H87" s="206"/>
      <c r="I87" s="211"/>
      <c r="J87" s="91"/>
      <c r="K87" s="46"/>
    </row>
    <row r="88" spans="1:11" ht="14.25">
      <c r="A88" s="50" t="s">
        <v>177</v>
      </c>
      <c r="B88" s="44" t="s">
        <v>372</v>
      </c>
      <c r="C88" s="130">
        <v>0</v>
      </c>
      <c r="D88" s="130">
        <v>3490</v>
      </c>
      <c r="E88" s="130">
        <v>0</v>
      </c>
      <c r="F88" s="130">
        <v>0</v>
      </c>
      <c r="G88" s="130">
        <v>0</v>
      </c>
      <c r="H88" s="206"/>
      <c r="I88" s="211"/>
      <c r="J88" s="91"/>
      <c r="K88" s="46"/>
    </row>
    <row r="89" spans="1:11" s="89" customFormat="1" ht="14.25">
      <c r="A89" s="50" t="s">
        <v>177</v>
      </c>
      <c r="B89" s="44" t="s">
        <v>455</v>
      </c>
      <c r="C89" s="130">
        <v>539</v>
      </c>
      <c r="D89" s="130">
        <v>0</v>
      </c>
      <c r="E89" s="130">
        <v>0</v>
      </c>
      <c r="F89" s="130">
        <v>0</v>
      </c>
      <c r="G89" s="130">
        <v>0</v>
      </c>
      <c r="H89" s="206"/>
      <c r="I89" s="211"/>
      <c r="J89" s="100"/>
      <c r="K89" s="46"/>
    </row>
    <row r="90" spans="1:11" ht="14.25">
      <c r="A90" s="50" t="s">
        <v>177</v>
      </c>
      <c r="B90" s="44" t="s">
        <v>425</v>
      </c>
      <c r="C90" s="130">
        <v>0</v>
      </c>
      <c r="D90" s="130">
        <v>4858</v>
      </c>
      <c r="E90" s="150">
        <v>4858</v>
      </c>
      <c r="F90" s="130">
        <v>0</v>
      </c>
      <c r="G90" s="130">
        <v>0</v>
      </c>
      <c r="H90" s="206"/>
      <c r="I90" s="211"/>
      <c r="J90" s="91"/>
      <c r="K90" s="46"/>
    </row>
    <row r="91" spans="1:11" ht="14.25">
      <c r="A91" s="50" t="s">
        <v>177</v>
      </c>
      <c r="B91" s="44" t="s">
        <v>441</v>
      </c>
      <c r="C91" s="130">
        <v>4246</v>
      </c>
      <c r="D91" s="130"/>
      <c r="E91" s="130">
        <v>0</v>
      </c>
      <c r="F91" s="130">
        <v>0</v>
      </c>
      <c r="G91" s="130">
        <v>0</v>
      </c>
      <c r="H91" s="206"/>
      <c r="I91" s="211"/>
      <c r="J91" s="91"/>
      <c r="K91" s="46"/>
    </row>
    <row r="92" spans="1:17" ht="14.25">
      <c r="A92" s="50" t="s">
        <v>177</v>
      </c>
      <c r="B92" s="44" t="s">
        <v>342</v>
      </c>
      <c r="C92" s="130">
        <v>3425</v>
      </c>
      <c r="D92" s="130">
        <v>7520</v>
      </c>
      <c r="E92" s="130">
        <v>0</v>
      </c>
      <c r="F92" s="130">
        <v>0</v>
      </c>
      <c r="G92" s="130">
        <v>0</v>
      </c>
      <c r="H92" s="206"/>
      <c r="I92" s="206"/>
      <c r="J92" s="46"/>
      <c r="K92" s="46"/>
      <c r="Q92" s="46"/>
    </row>
    <row r="93" spans="1:17" ht="14.25">
      <c r="A93" s="50" t="s">
        <v>433</v>
      </c>
      <c r="B93" s="44" t="s">
        <v>368</v>
      </c>
      <c r="C93" s="130">
        <v>546783</v>
      </c>
      <c r="D93" s="130">
        <v>0</v>
      </c>
      <c r="E93" s="130">
        <v>0</v>
      </c>
      <c r="F93" s="130">
        <v>0</v>
      </c>
      <c r="G93" s="130">
        <v>0</v>
      </c>
      <c r="H93" s="206"/>
      <c r="I93" s="206"/>
      <c r="J93" s="46"/>
      <c r="K93" s="46"/>
      <c r="Q93" s="46"/>
    </row>
    <row r="94" spans="1:11" ht="14.25">
      <c r="A94" s="47" t="s">
        <v>178</v>
      </c>
      <c r="B94" s="48" t="s">
        <v>115</v>
      </c>
      <c r="C94" s="52">
        <f>SUM(C49:C93)</f>
        <v>5540297</v>
      </c>
      <c r="D94" s="52">
        <f>SUM(D49:D93)</f>
        <v>6076784</v>
      </c>
      <c r="E94" s="52">
        <f>SUM(E49:E93)</f>
        <v>9456395</v>
      </c>
      <c r="F94" s="52">
        <f>SUM(F49:F93)</f>
        <v>6150872</v>
      </c>
      <c r="G94" s="52">
        <f>SUM(G49:G93)</f>
        <v>5712465</v>
      </c>
      <c r="H94" s="206"/>
      <c r="I94" s="211"/>
      <c r="J94" s="91"/>
      <c r="K94" s="46"/>
    </row>
    <row r="95" spans="1:11" ht="14.25">
      <c r="A95" s="50" t="s">
        <v>179</v>
      </c>
      <c r="B95" s="44" t="s">
        <v>180</v>
      </c>
      <c r="C95" s="130">
        <v>612692</v>
      </c>
      <c r="D95" s="130">
        <v>551963</v>
      </c>
      <c r="E95" s="130">
        <v>560000</v>
      </c>
      <c r="F95" s="130">
        <v>600000</v>
      </c>
      <c r="G95" s="130">
        <v>600000</v>
      </c>
      <c r="H95" s="206"/>
      <c r="I95" s="211"/>
      <c r="J95" s="91"/>
      <c r="K95" s="46"/>
    </row>
    <row r="96" spans="1:11" s="89" customFormat="1" ht="14.25">
      <c r="A96" s="50" t="s">
        <v>482</v>
      </c>
      <c r="B96" s="44" t="s">
        <v>488</v>
      </c>
      <c r="C96" s="130">
        <v>39044</v>
      </c>
      <c r="D96" s="130">
        <v>0</v>
      </c>
      <c r="E96" s="130">
        <v>0</v>
      </c>
      <c r="F96" s="130">
        <v>0</v>
      </c>
      <c r="G96" s="130">
        <v>0</v>
      </c>
      <c r="H96" s="206"/>
      <c r="I96" s="211"/>
      <c r="J96" s="100"/>
      <c r="K96" s="46"/>
    </row>
    <row r="97" spans="1:11" ht="14.25">
      <c r="A97" s="50" t="s">
        <v>481</v>
      </c>
      <c r="B97" s="44" t="s">
        <v>181</v>
      </c>
      <c r="C97" s="130">
        <v>556343</v>
      </c>
      <c r="D97" s="130">
        <v>692324</v>
      </c>
      <c r="E97" s="130">
        <v>733019</v>
      </c>
      <c r="F97" s="130">
        <v>729709</v>
      </c>
      <c r="G97" s="130">
        <v>729709</v>
      </c>
      <c r="H97" s="206"/>
      <c r="I97" s="206"/>
      <c r="J97" s="46"/>
      <c r="K97" s="46"/>
    </row>
    <row r="98" spans="1:11" ht="14.25">
      <c r="A98" s="47" t="s">
        <v>182</v>
      </c>
      <c r="B98" s="48" t="s">
        <v>3</v>
      </c>
      <c r="C98" s="52">
        <f>SUM(C95:C97)</f>
        <v>1208079</v>
      </c>
      <c r="D98" s="52">
        <f>SUM(D95:D97)</f>
        <v>1244287</v>
      </c>
      <c r="E98" s="52">
        <f>SUM(E95:E97)</f>
        <v>1293019</v>
      </c>
      <c r="F98" s="52">
        <f>SUM(F95:F97)</f>
        <v>1329709</v>
      </c>
      <c r="G98" s="52">
        <f>SUM(G95:G97)</f>
        <v>1329709</v>
      </c>
      <c r="H98" s="206"/>
      <c r="I98" s="211"/>
      <c r="J98" s="91"/>
      <c r="K98" s="46"/>
    </row>
    <row r="99" spans="1:11" ht="14.25">
      <c r="A99" s="50" t="s">
        <v>183</v>
      </c>
      <c r="B99" s="44" t="s">
        <v>184</v>
      </c>
      <c r="C99" s="130">
        <v>2299</v>
      </c>
      <c r="D99" s="130">
        <v>405</v>
      </c>
      <c r="E99" s="130">
        <v>500</v>
      </c>
      <c r="F99" s="130">
        <v>1000</v>
      </c>
      <c r="G99" s="130">
        <v>1000</v>
      </c>
      <c r="H99" s="206"/>
      <c r="I99" s="211"/>
      <c r="J99" s="91"/>
      <c r="K99" s="46"/>
    </row>
    <row r="100" spans="1:11" ht="14.25">
      <c r="A100" s="59" t="s">
        <v>185</v>
      </c>
      <c r="B100" s="58" t="s">
        <v>186</v>
      </c>
      <c r="C100" s="133">
        <v>1216</v>
      </c>
      <c r="D100" s="133">
        <v>646</v>
      </c>
      <c r="E100" s="133">
        <v>1264</v>
      </c>
      <c r="F100" s="133">
        <v>1264</v>
      </c>
      <c r="G100" s="133">
        <v>1264</v>
      </c>
      <c r="H100" s="206"/>
      <c r="I100" s="206"/>
      <c r="J100" s="46"/>
      <c r="K100" s="46"/>
    </row>
    <row r="101" spans="1:11" ht="14.25">
      <c r="A101" s="59" t="s">
        <v>187</v>
      </c>
      <c r="B101" s="58" t="s">
        <v>188</v>
      </c>
      <c r="C101" s="133">
        <v>138017</v>
      </c>
      <c r="D101" s="133">
        <v>102107</v>
      </c>
      <c r="E101" s="133">
        <v>131204</v>
      </c>
      <c r="F101" s="133">
        <v>134149</v>
      </c>
      <c r="G101" s="133">
        <v>134149</v>
      </c>
      <c r="H101" s="206"/>
      <c r="I101" s="206"/>
      <c r="J101" s="46"/>
      <c r="K101" s="46"/>
    </row>
    <row r="102" spans="1:12" ht="14.25">
      <c r="A102" s="50" t="s">
        <v>189</v>
      </c>
      <c r="B102" s="44" t="s">
        <v>190</v>
      </c>
      <c r="C102" s="133">
        <v>4672</v>
      </c>
      <c r="D102" s="133">
        <v>1949</v>
      </c>
      <c r="E102" s="133">
        <v>1840</v>
      </c>
      <c r="F102" s="133">
        <v>1940</v>
      </c>
      <c r="G102" s="133">
        <v>1940</v>
      </c>
      <c r="H102" s="206"/>
      <c r="I102" s="206"/>
      <c r="J102" s="46"/>
      <c r="K102" s="46"/>
      <c r="L102" s="46"/>
    </row>
    <row r="103" spans="1:12" ht="14.25">
      <c r="A103" s="50" t="s">
        <v>191</v>
      </c>
      <c r="B103" s="44" t="s">
        <v>192</v>
      </c>
      <c r="C103" s="133">
        <v>83839</v>
      </c>
      <c r="D103" s="133">
        <v>63367</v>
      </c>
      <c r="E103" s="133">
        <v>69990</v>
      </c>
      <c r="F103" s="133">
        <v>70990</v>
      </c>
      <c r="G103" s="133">
        <v>72990</v>
      </c>
      <c r="H103" s="206"/>
      <c r="I103" s="206"/>
      <c r="J103" s="46"/>
      <c r="K103" s="46"/>
      <c r="L103" s="46"/>
    </row>
    <row r="104" spans="1:11" ht="14.25">
      <c r="A104" s="50" t="s">
        <v>306</v>
      </c>
      <c r="B104" s="44" t="s">
        <v>307</v>
      </c>
      <c r="C104" s="133">
        <v>363</v>
      </c>
      <c r="D104" s="133">
        <v>155</v>
      </c>
      <c r="E104" s="133">
        <v>0</v>
      </c>
      <c r="F104" s="133">
        <v>0</v>
      </c>
      <c r="G104" s="133">
        <v>0</v>
      </c>
      <c r="H104" s="206"/>
      <c r="I104" s="206"/>
      <c r="J104" s="46"/>
      <c r="K104" s="46"/>
    </row>
    <row r="105" spans="1:11" ht="14.25">
      <c r="A105" s="50" t="s">
        <v>193</v>
      </c>
      <c r="B105" s="44" t="s">
        <v>194</v>
      </c>
      <c r="C105" s="133">
        <v>31291</v>
      </c>
      <c r="D105" s="133">
        <v>21345</v>
      </c>
      <c r="E105" s="133">
        <v>25000</v>
      </c>
      <c r="F105" s="133">
        <v>30000</v>
      </c>
      <c r="G105" s="133">
        <v>30000</v>
      </c>
      <c r="H105" s="206"/>
      <c r="I105" s="211"/>
      <c r="J105" s="91"/>
      <c r="K105" s="46"/>
    </row>
    <row r="106" spans="1:11" ht="14.25">
      <c r="A106" s="50" t="s">
        <v>195</v>
      </c>
      <c r="B106" s="44" t="s">
        <v>196</v>
      </c>
      <c r="C106" s="133">
        <v>7391</v>
      </c>
      <c r="D106" s="133">
        <v>5754</v>
      </c>
      <c r="E106" s="133">
        <v>5260</v>
      </c>
      <c r="F106" s="133">
        <v>5300</v>
      </c>
      <c r="G106" s="133">
        <v>5450</v>
      </c>
      <c r="H106" s="206"/>
      <c r="I106" s="206"/>
      <c r="J106" s="46"/>
      <c r="K106" s="46"/>
    </row>
    <row r="107" spans="1:11" ht="14.25">
      <c r="A107" s="50" t="s">
        <v>197</v>
      </c>
      <c r="B107" s="44" t="s">
        <v>198</v>
      </c>
      <c r="C107" s="133">
        <v>265739</v>
      </c>
      <c r="D107" s="133">
        <v>313172</v>
      </c>
      <c r="E107" s="133">
        <v>306000</v>
      </c>
      <c r="F107" s="148">
        <v>315000</v>
      </c>
      <c r="G107" s="148">
        <v>325000</v>
      </c>
      <c r="H107" s="206"/>
      <c r="I107" s="206"/>
      <c r="J107" s="46"/>
      <c r="K107" s="46"/>
    </row>
    <row r="108" spans="1:11" ht="14.25">
      <c r="A108" s="50" t="s">
        <v>199</v>
      </c>
      <c r="B108" s="44" t="s">
        <v>200</v>
      </c>
      <c r="C108" s="133">
        <v>11159</v>
      </c>
      <c r="D108" s="133">
        <v>6599</v>
      </c>
      <c r="E108" s="133">
        <v>4900</v>
      </c>
      <c r="F108" s="148">
        <v>5000</v>
      </c>
      <c r="G108" s="148">
        <v>5000</v>
      </c>
      <c r="H108" s="206"/>
      <c r="I108" s="206"/>
      <c r="J108" s="46"/>
      <c r="K108" s="46"/>
    </row>
    <row r="109" spans="1:11" ht="14.25">
      <c r="A109" s="50" t="s">
        <v>201</v>
      </c>
      <c r="B109" s="44" t="s">
        <v>202</v>
      </c>
      <c r="C109" s="133">
        <v>48763</v>
      </c>
      <c r="D109" s="133">
        <v>19387</v>
      </c>
      <c r="E109" s="133">
        <v>23000</v>
      </c>
      <c r="F109" s="133">
        <v>23000</v>
      </c>
      <c r="G109" s="133">
        <v>23000</v>
      </c>
      <c r="H109" s="206"/>
      <c r="I109" s="206"/>
      <c r="J109" s="46"/>
      <c r="K109" s="46"/>
    </row>
    <row r="110" spans="1:11" ht="14.25">
      <c r="A110" s="50" t="s">
        <v>308</v>
      </c>
      <c r="B110" s="44" t="s">
        <v>309</v>
      </c>
      <c r="C110" s="133">
        <v>31243</v>
      </c>
      <c r="D110" s="133">
        <v>29889</v>
      </c>
      <c r="E110" s="133">
        <v>32300</v>
      </c>
      <c r="F110" s="133">
        <v>32400</v>
      </c>
      <c r="G110" s="133">
        <v>32400</v>
      </c>
      <c r="H110" s="206"/>
      <c r="I110" s="206"/>
      <c r="J110" s="46"/>
      <c r="K110" s="46"/>
    </row>
    <row r="111" spans="1:11" s="89" customFormat="1" ht="14.25">
      <c r="A111" s="50" t="s">
        <v>530</v>
      </c>
      <c r="B111" s="44" t="s">
        <v>508</v>
      </c>
      <c r="C111" s="133">
        <v>10285</v>
      </c>
      <c r="D111" s="133">
        <v>9769</v>
      </c>
      <c r="E111" s="133">
        <v>0</v>
      </c>
      <c r="F111" s="133">
        <v>0</v>
      </c>
      <c r="G111" s="133">
        <v>0</v>
      </c>
      <c r="H111" s="206"/>
      <c r="I111" s="206"/>
      <c r="J111" s="46"/>
      <c r="K111" s="46"/>
    </row>
    <row r="112" spans="1:12" ht="14.25">
      <c r="A112" s="50" t="s">
        <v>203</v>
      </c>
      <c r="B112" s="44" t="s">
        <v>204</v>
      </c>
      <c r="C112" s="133">
        <v>366840</v>
      </c>
      <c r="D112" s="133">
        <v>266707</v>
      </c>
      <c r="E112" s="133">
        <v>282741</v>
      </c>
      <c r="F112" s="133">
        <v>325900</v>
      </c>
      <c r="G112" s="133">
        <v>330900</v>
      </c>
      <c r="H112" s="206"/>
      <c r="I112" s="206"/>
      <c r="J112" s="46"/>
      <c r="K112" s="46"/>
      <c r="L112" s="46"/>
    </row>
    <row r="113" spans="1:11" ht="14.25">
      <c r="A113" s="50" t="s">
        <v>205</v>
      </c>
      <c r="B113" s="44" t="s">
        <v>206</v>
      </c>
      <c r="C113" s="133">
        <v>3444</v>
      </c>
      <c r="D113" s="133">
        <v>2561</v>
      </c>
      <c r="E113" s="133">
        <v>2500</v>
      </c>
      <c r="F113" s="133">
        <v>2500</v>
      </c>
      <c r="G113" s="133">
        <v>2500</v>
      </c>
      <c r="H113" s="206"/>
      <c r="I113" s="206"/>
      <c r="J113" s="46"/>
      <c r="K113" s="46"/>
    </row>
    <row r="114" spans="1:12" ht="14.25">
      <c r="A114" s="50" t="s">
        <v>207</v>
      </c>
      <c r="B114" s="44" t="s">
        <v>208</v>
      </c>
      <c r="C114" s="133">
        <v>25554</v>
      </c>
      <c r="D114" s="133">
        <v>3338</v>
      </c>
      <c r="E114" s="133">
        <v>7300</v>
      </c>
      <c r="F114" s="133">
        <v>7300</v>
      </c>
      <c r="G114" s="133">
        <v>7300</v>
      </c>
      <c r="H114" s="206"/>
      <c r="I114" s="206"/>
      <c r="J114" s="46"/>
      <c r="K114" s="46"/>
      <c r="L114" s="46"/>
    </row>
    <row r="115" spans="1:10" ht="14.25">
      <c r="A115" s="47" t="s">
        <v>209</v>
      </c>
      <c r="B115" s="48" t="s">
        <v>115</v>
      </c>
      <c r="C115" s="124">
        <f>SUM(C99:C114)</f>
        <v>1032115</v>
      </c>
      <c r="D115" s="124">
        <f>SUM(D99:D114)</f>
        <v>847150</v>
      </c>
      <c r="E115" s="124">
        <f>SUM(E99:E114)</f>
        <v>893799</v>
      </c>
      <c r="F115" s="124">
        <f>SUM(F99:F114)</f>
        <v>955743</v>
      </c>
      <c r="G115" s="124">
        <f>SUM(G99:G114)</f>
        <v>972893</v>
      </c>
      <c r="H115" s="219"/>
      <c r="J115" s="89"/>
    </row>
    <row r="116" spans="1:10" ht="14.25">
      <c r="A116" s="47"/>
      <c r="B116" s="48" t="s">
        <v>339</v>
      </c>
      <c r="C116" s="124">
        <f>(C115+C98+C94+C48+C44+C40+C37+C30+C25+C20+C18+C15+C12+C9)</f>
        <v>35903942</v>
      </c>
      <c r="D116" s="124">
        <f>(D115+D98+D94+D48+D44+D40+D37+D30+D25+D22+D20+D18+D15+D12+D9)</f>
        <v>40534271</v>
      </c>
      <c r="E116" s="124">
        <f>(E115+E98+E94+E48+E44+E40+E37+E30+E25+E22+E20+E18+E15+E12+E9)</f>
        <v>40194300</v>
      </c>
      <c r="F116" s="124">
        <f>(F115+F98+F94+F48+F44+F40+F37+F30+F25+F22+F20+F18+F15+F12+F9)</f>
        <v>37095942</v>
      </c>
      <c r="G116" s="124">
        <f>(G115+G98+G94+G48+G44+G40+G37+G30+G25+G22+G20+G18+G15+G12+G9)</f>
        <v>36680048</v>
      </c>
      <c r="H116" s="220"/>
      <c r="J116" s="89"/>
    </row>
    <row r="117" spans="1:10" ht="14.25">
      <c r="A117" s="41"/>
      <c r="B117" s="204" t="s">
        <v>377</v>
      </c>
      <c r="C117" s="130">
        <v>0</v>
      </c>
      <c r="D117" s="130">
        <v>0</v>
      </c>
      <c r="E117" s="150">
        <v>4652302</v>
      </c>
      <c r="F117" s="150">
        <v>1347853</v>
      </c>
      <c r="G117" s="150">
        <v>0</v>
      </c>
      <c r="H117" s="206"/>
      <c r="J117" s="89"/>
    </row>
    <row r="118" spans="1:10" ht="14.25">
      <c r="A118" s="41" t="s">
        <v>374</v>
      </c>
      <c r="B118" s="44" t="s">
        <v>375</v>
      </c>
      <c r="C118" s="130">
        <v>1770944</v>
      </c>
      <c r="D118" s="130">
        <v>0</v>
      </c>
      <c r="E118" s="150">
        <v>0</v>
      </c>
      <c r="F118" s="150">
        <v>0</v>
      </c>
      <c r="G118" s="150">
        <v>0</v>
      </c>
      <c r="H118" s="194"/>
      <c r="I118" s="194"/>
      <c r="J118" s="89"/>
    </row>
    <row r="119" spans="1:10" ht="14.25">
      <c r="A119" s="41"/>
      <c r="B119" s="44" t="s">
        <v>424</v>
      </c>
      <c r="C119" s="130">
        <v>840724</v>
      </c>
      <c r="D119" s="130">
        <v>0</v>
      </c>
      <c r="E119" s="130">
        <v>0</v>
      </c>
      <c r="F119" s="130">
        <v>0</v>
      </c>
      <c r="G119" s="130">
        <v>0</v>
      </c>
      <c r="H119" s="194"/>
      <c r="I119" s="194"/>
      <c r="J119" s="89"/>
    </row>
    <row r="120" spans="1:9" s="89" customFormat="1" ht="14.25">
      <c r="A120" s="41"/>
      <c r="B120" s="38" t="s">
        <v>477</v>
      </c>
      <c r="C120" s="130">
        <v>0</v>
      </c>
      <c r="D120" s="130">
        <v>716799</v>
      </c>
      <c r="E120" s="150">
        <v>1019353</v>
      </c>
      <c r="F120" s="130">
        <v>0</v>
      </c>
      <c r="G120" s="130">
        <v>0</v>
      </c>
      <c r="H120" s="194"/>
      <c r="I120" s="194"/>
    </row>
    <row r="121" spans="1:9" s="89" customFormat="1" ht="14.25">
      <c r="A121" s="41"/>
      <c r="B121" s="204" t="s">
        <v>517</v>
      </c>
      <c r="C121" s="130">
        <v>0</v>
      </c>
      <c r="D121" s="130">
        <v>287892</v>
      </c>
      <c r="E121" s="130">
        <v>0</v>
      </c>
      <c r="F121" s="130">
        <v>0</v>
      </c>
      <c r="G121" s="130">
        <v>0</v>
      </c>
      <c r="H121" s="194"/>
      <c r="I121" s="194"/>
    </row>
    <row r="122" spans="1:9" s="89" customFormat="1" ht="14.25">
      <c r="A122" s="41"/>
      <c r="B122" s="205" t="s">
        <v>518</v>
      </c>
      <c r="C122" s="130">
        <v>0</v>
      </c>
      <c r="D122" s="150">
        <v>237582</v>
      </c>
      <c r="E122" s="150">
        <v>950326</v>
      </c>
      <c r="F122" s="130">
        <v>0</v>
      </c>
      <c r="G122" s="130">
        <v>0</v>
      </c>
      <c r="H122" s="194"/>
      <c r="I122" s="194"/>
    </row>
    <row r="123" spans="1:9" s="89" customFormat="1" ht="14.25">
      <c r="A123" s="41"/>
      <c r="B123" s="204" t="s">
        <v>519</v>
      </c>
      <c r="C123" s="130">
        <v>0</v>
      </c>
      <c r="D123" s="150">
        <v>217173</v>
      </c>
      <c r="E123" s="150">
        <v>506736</v>
      </c>
      <c r="F123" s="130">
        <v>0</v>
      </c>
      <c r="G123" s="130">
        <v>0</v>
      </c>
      <c r="H123" s="194"/>
      <c r="I123" s="194"/>
    </row>
    <row r="124" spans="1:9" s="89" customFormat="1" ht="14.25">
      <c r="A124" s="41"/>
      <c r="B124" s="204" t="s">
        <v>520</v>
      </c>
      <c r="C124" s="130">
        <v>0</v>
      </c>
      <c r="D124" s="150">
        <v>163112</v>
      </c>
      <c r="E124" s="150">
        <v>380593</v>
      </c>
      <c r="F124" s="130">
        <v>0</v>
      </c>
      <c r="G124" s="130">
        <v>0</v>
      </c>
      <c r="H124" s="194"/>
      <c r="I124" s="194"/>
    </row>
    <row r="125" spans="1:9" s="89" customFormat="1" ht="14.25">
      <c r="A125" s="41"/>
      <c r="B125" s="204" t="s">
        <v>521</v>
      </c>
      <c r="C125" s="130">
        <v>0</v>
      </c>
      <c r="D125" s="150">
        <v>92868</v>
      </c>
      <c r="E125" s="150">
        <v>216692</v>
      </c>
      <c r="F125" s="130">
        <v>0</v>
      </c>
      <c r="G125" s="130">
        <v>0</v>
      </c>
      <c r="H125" s="194"/>
      <c r="I125" s="194"/>
    </row>
    <row r="126" spans="1:9" s="89" customFormat="1" ht="14.25">
      <c r="A126" s="41"/>
      <c r="B126" s="44" t="s">
        <v>553</v>
      </c>
      <c r="C126" s="250">
        <v>0</v>
      </c>
      <c r="D126" s="251">
        <v>0</v>
      </c>
      <c r="E126" s="251">
        <v>93900</v>
      </c>
      <c r="F126" s="130">
        <v>0</v>
      </c>
      <c r="G126" s="130">
        <v>0</v>
      </c>
      <c r="H126" s="194"/>
      <c r="I126" s="194"/>
    </row>
    <row r="127" spans="1:9" s="89" customFormat="1" ht="14.25">
      <c r="A127" s="41"/>
      <c r="B127" s="204" t="s">
        <v>549</v>
      </c>
      <c r="C127" s="130">
        <v>0</v>
      </c>
      <c r="D127" s="150">
        <v>0</v>
      </c>
      <c r="E127" s="150">
        <v>1716801</v>
      </c>
      <c r="F127" s="130">
        <v>0</v>
      </c>
      <c r="G127" s="130">
        <v>0</v>
      </c>
      <c r="H127" s="194"/>
      <c r="I127" s="194"/>
    </row>
    <row r="128" spans="1:9" s="89" customFormat="1" ht="14.25">
      <c r="A128" s="41"/>
      <c r="B128" s="204" t="s">
        <v>537</v>
      </c>
      <c r="C128" s="130">
        <v>0</v>
      </c>
      <c r="D128" s="150">
        <v>0</v>
      </c>
      <c r="E128" s="150">
        <v>400000</v>
      </c>
      <c r="F128" s="130">
        <v>0</v>
      </c>
      <c r="G128" s="130">
        <v>0</v>
      </c>
      <c r="H128" s="194"/>
      <c r="I128" s="194"/>
    </row>
    <row r="129" spans="1:10" ht="14.25">
      <c r="A129" s="41"/>
      <c r="B129" s="42" t="s">
        <v>376</v>
      </c>
      <c r="C129" s="130">
        <f>SUM(C118:C119)</f>
        <v>2611668</v>
      </c>
      <c r="D129" s="130">
        <f>SUM(D117:D128)</f>
        <v>1715426</v>
      </c>
      <c r="E129" s="130">
        <f>SUM(E117:E128)</f>
        <v>9936703</v>
      </c>
      <c r="F129" s="130">
        <f>SUM(F117:F128)</f>
        <v>1347853</v>
      </c>
      <c r="G129" s="130">
        <f>SUM(G117:G128)</f>
        <v>0</v>
      </c>
      <c r="H129" s="194"/>
      <c r="I129" s="194"/>
      <c r="J129" s="89"/>
    </row>
    <row r="130" spans="1:10" ht="14.25">
      <c r="A130" s="41"/>
      <c r="B130" s="42" t="s">
        <v>351</v>
      </c>
      <c r="C130" s="134">
        <v>88715</v>
      </c>
      <c r="D130" s="134">
        <v>0</v>
      </c>
      <c r="E130" s="134">
        <v>0</v>
      </c>
      <c r="F130" s="134">
        <v>0</v>
      </c>
      <c r="G130" s="134">
        <v>0</v>
      </c>
      <c r="H130" s="206"/>
      <c r="J130" s="89"/>
    </row>
    <row r="131" spans="1:9" s="89" customFormat="1" ht="14.25">
      <c r="A131" s="41"/>
      <c r="B131" s="42" t="s">
        <v>473</v>
      </c>
      <c r="C131" s="134">
        <v>0</v>
      </c>
      <c r="D131" s="134">
        <v>32839</v>
      </c>
      <c r="E131" s="232">
        <v>56940</v>
      </c>
      <c r="F131" s="134">
        <v>0</v>
      </c>
      <c r="G131" s="134">
        <v>0</v>
      </c>
      <c r="H131" s="206"/>
      <c r="I131" s="189"/>
    </row>
    <row r="132" spans="1:9" s="89" customFormat="1" ht="14.25">
      <c r="A132" s="41"/>
      <c r="B132" s="42" t="s">
        <v>474</v>
      </c>
      <c r="C132" s="134">
        <v>0</v>
      </c>
      <c r="D132" s="134">
        <v>6205</v>
      </c>
      <c r="E132" s="134">
        <v>10124</v>
      </c>
      <c r="F132" s="134">
        <v>0</v>
      </c>
      <c r="G132" s="134">
        <v>0</v>
      </c>
      <c r="H132" s="206"/>
      <c r="I132" s="189"/>
    </row>
    <row r="133" spans="1:10" ht="14.25">
      <c r="A133" s="41"/>
      <c r="B133" s="42" t="s">
        <v>210</v>
      </c>
      <c r="C133" s="134">
        <v>2156588</v>
      </c>
      <c r="D133" s="134">
        <v>3605778</v>
      </c>
      <c r="E133" s="134">
        <v>3089031</v>
      </c>
      <c r="F133" s="134">
        <v>0</v>
      </c>
      <c r="G133" s="134">
        <v>0</v>
      </c>
      <c r="H133" s="206"/>
      <c r="J133" s="89"/>
    </row>
    <row r="134" spans="1:10" ht="14.25">
      <c r="A134" s="48"/>
      <c r="B134" s="60" t="s">
        <v>211</v>
      </c>
      <c r="C134" s="53">
        <f>(C133+C130+C129+C115+C98+C94+C48+C44+C40+C37+C30+C25+C20+C18+C15+C12+C9)</f>
        <v>40760913</v>
      </c>
      <c r="D134" s="53">
        <f>(D133+D130+D129+D115+D98+D94+D48+D44+D40+D37+D30+D132+D131+D25+D22+D20+D18+D15+D12+D9)</f>
        <v>45894519</v>
      </c>
      <c r="E134" s="53">
        <f>(E133+E130+E129+E115+E98+E94+E48+E44+E40+E37+E30+E132+E131+E25+E22+E20+E18+E15+E12+E9)</f>
        <v>53287098</v>
      </c>
      <c r="F134" s="53">
        <f>(F133+F130+F129+F115+F98+F94+F48+F44+F40+F37+F30+F132+F131+F25+F22+F20+F18+F15+F12+F9)</f>
        <v>38443795</v>
      </c>
      <c r="G134" s="53">
        <f>(G133+G130+G129+G115+G98+G94+G48+G44+G40+G37+G30+G132+G131+G25+G22+G20+G18+G15+G12+G9)</f>
        <v>36680048</v>
      </c>
      <c r="H134" s="221"/>
      <c r="J134" s="89"/>
    </row>
    <row r="135" spans="1:10" ht="14.25">
      <c r="A135" s="36"/>
      <c r="B135" s="85"/>
      <c r="C135" s="80"/>
      <c r="D135" s="78"/>
      <c r="E135" s="78"/>
      <c r="F135" s="103"/>
      <c r="G135" s="46"/>
      <c r="H135" s="206"/>
      <c r="J135" s="89"/>
    </row>
    <row r="136" spans="1:9" s="89" customFormat="1" ht="14.25">
      <c r="A136" s="36"/>
      <c r="B136" s="85"/>
      <c r="C136" s="80"/>
      <c r="D136" s="78"/>
      <c r="E136" s="78"/>
      <c r="F136" s="103"/>
      <c r="G136" s="46"/>
      <c r="H136" s="206"/>
      <c r="I136" s="189"/>
    </row>
    <row r="137" spans="1:10" ht="14.25">
      <c r="A137" s="36"/>
      <c r="B137" s="40" t="s">
        <v>358</v>
      </c>
      <c r="C137" s="81"/>
      <c r="D137" s="81" t="s">
        <v>343</v>
      </c>
      <c r="E137" s="78"/>
      <c r="F137" s="102"/>
      <c r="G137" s="46"/>
      <c r="H137" s="206"/>
      <c r="J137" s="89"/>
    </row>
    <row r="138" spans="1:10" ht="14.25">
      <c r="A138" s="36"/>
      <c r="B138" s="40"/>
      <c r="C138" s="81"/>
      <c r="D138" s="78"/>
      <c r="E138" s="78"/>
      <c r="F138" s="102"/>
      <c r="G138" s="46"/>
      <c r="H138" s="206"/>
      <c r="J138" s="89"/>
    </row>
    <row r="139" spans="1:8" ht="14.25">
      <c r="A139" s="89"/>
      <c r="B139" s="89"/>
      <c r="C139" s="90"/>
      <c r="E139" s="92"/>
      <c r="F139" s="90"/>
      <c r="G139" s="92" t="s">
        <v>314</v>
      </c>
      <c r="H139" s="206"/>
    </row>
    <row r="140" spans="3:9" s="89" customFormat="1" ht="14.25">
      <c r="C140" s="139"/>
      <c r="E140" s="192"/>
      <c r="F140" s="192"/>
      <c r="G140" s="192" t="s">
        <v>313</v>
      </c>
      <c r="H140" s="206"/>
      <c r="I140" s="189"/>
    </row>
    <row r="141" spans="3:9" s="89" customFormat="1" ht="14.25">
      <c r="C141" s="112"/>
      <c r="E141" s="192"/>
      <c r="F141" s="112"/>
      <c r="G141" s="192" t="s">
        <v>554</v>
      </c>
      <c r="H141" s="206"/>
      <c r="I141" s="189"/>
    </row>
    <row r="142" spans="3:9" s="89" customFormat="1" ht="14.25">
      <c r="C142" s="129"/>
      <c r="E142" s="192"/>
      <c r="F142" s="192"/>
      <c r="G142" s="192" t="s">
        <v>555</v>
      </c>
      <c r="H142" s="206"/>
      <c r="I142" s="189"/>
    </row>
    <row r="143" spans="1:8" ht="14.25">
      <c r="A143" s="36"/>
      <c r="B143" s="37" t="s">
        <v>212</v>
      </c>
      <c r="C143" s="203"/>
      <c r="D143" s="38"/>
      <c r="E143" s="38"/>
      <c r="F143" s="197"/>
      <c r="G143" s="117"/>
      <c r="H143" s="222"/>
    </row>
    <row r="144" spans="1:8" ht="14.25">
      <c r="A144" s="151" t="s">
        <v>109</v>
      </c>
      <c r="B144" s="60" t="s">
        <v>110</v>
      </c>
      <c r="C144" s="152" t="s">
        <v>450</v>
      </c>
      <c r="D144" s="152" t="s">
        <v>510</v>
      </c>
      <c r="E144" s="152" t="s">
        <v>360</v>
      </c>
      <c r="F144" s="152" t="s">
        <v>451</v>
      </c>
      <c r="G144" s="152" t="s">
        <v>511</v>
      </c>
      <c r="H144" s="206"/>
    </row>
    <row r="145" spans="1:8" ht="14.25">
      <c r="A145" s="43" t="s">
        <v>213</v>
      </c>
      <c r="B145" s="141" t="s">
        <v>386</v>
      </c>
      <c r="C145" s="130">
        <f>SUM(C146:C148)</f>
        <v>1033746</v>
      </c>
      <c r="D145" s="150">
        <f>SUM(D146:D148)</f>
        <v>1008793</v>
      </c>
      <c r="E145" s="150">
        <f>SUM(E146:E148)</f>
        <v>1194264</v>
      </c>
      <c r="F145" s="150">
        <f>SUM(F146:F148)</f>
        <v>1199604</v>
      </c>
      <c r="G145" s="150">
        <f>SUM(G146:G148)</f>
        <v>1200604</v>
      </c>
      <c r="H145" s="206"/>
    </row>
    <row r="146" spans="1:9" ht="14.25">
      <c r="A146" s="114" t="s">
        <v>385</v>
      </c>
      <c r="B146" s="252" t="s">
        <v>384</v>
      </c>
      <c r="C146" s="130">
        <v>886290</v>
      </c>
      <c r="D146" s="150">
        <v>880811</v>
      </c>
      <c r="E146" s="150">
        <v>1025770</v>
      </c>
      <c r="F146" s="150">
        <v>1032110</v>
      </c>
      <c r="G146" s="150">
        <v>1032110</v>
      </c>
      <c r="H146" s="206"/>
      <c r="I146" s="223"/>
    </row>
    <row r="147" spans="1:9" ht="14.25">
      <c r="A147" s="114" t="s">
        <v>381</v>
      </c>
      <c r="B147" s="253" t="s">
        <v>383</v>
      </c>
      <c r="C147" s="130">
        <v>147456</v>
      </c>
      <c r="D147" s="150">
        <v>127952</v>
      </c>
      <c r="E147" s="150">
        <v>167494</v>
      </c>
      <c r="F147" s="150">
        <v>166494</v>
      </c>
      <c r="G147" s="150">
        <v>167494</v>
      </c>
      <c r="H147" s="206"/>
      <c r="I147" s="223"/>
    </row>
    <row r="148" spans="1:8" ht="14.25">
      <c r="A148" s="114" t="s">
        <v>404</v>
      </c>
      <c r="B148" s="252" t="s">
        <v>405</v>
      </c>
      <c r="C148" s="130">
        <f>'[1]Admin_pārvalde'!$E$61</f>
        <v>0</v>
      </c>
      <c r="D148" s="150">
        <v>30</v>
      </c>
      <c r="E148" s="150">
        <v>1000</v>
      </c>
      <c r="F148" s="150">
        <v>1000</v>
      </c>
      <c r="G148" s="150">
        <v>1000</v>
      </c>
      <c r="H148" s="206"/>
    </row>
    <row r="149" spans="1:8" ht="14.25">
      <c r="A149" s="114" t="s">
        <v>213</v>
      </c>
      <c r="B149" s="145" t="s">
        <v>418</v>
      </c>
      <c r="C149" s="130">
        <f>SUM(C150:C151)</f>
        <v>170195</v>
      </c>
      <c r="D149" s="150">
        <f>SUM(D150:D151)</f>
        <v>215068</v>
      </c>
      <c r="E149" s="150">
        <f>SUM(E150:E151)</f>
        <v>216773</v>
      </c>
      <c r="F149" s="150">
        <f>SUM(F150:F151)</f>
        <v>187444</v>
      </c>
      <c r="G149" s="150">
        <f>SUM(G150:G151)</f>
        <v>191444</v>
      </c>
      <c r="H149" s="206"/>
    </row>
    <row r="150" spans="1:8" ht="14.25">
      <c r="A150" s="114" t="s">
        <v>381</v>
      </c>
      <c r="B150" s="253" t="s">
        <v>383</v>
      </c>
      <c r="C150" s="130">
        <v>120708</v>
      </c>
      <c r="D150" s="150">
        <v>149081</v>
      </c>
      <c r="E150" s="150">
        <v>158973</v>
      </c>
      <c r="F150" s="150">
        <v>155844</v>
      </c>
      <c r="G150" s="150">
        <v>155844</v>
      </c>
      <c r="H150" s="206"/>
    </row>
    <row r="151" spans="1:8" ht="14.25">
      <c r="A151" s="114" t="s">
        <v>382</v>
      </c>
      <c r="B151" s="252" t="s">
        <v>398</v>
      </c>
      <c r="C151" s="130">
        <v>49487</v>
      </c>
      <c r="D151" s="150">
        <v>65987</v>
      </c>
      <c r="E151" s="150">
        <v>57800</v>
      </c>
      <c r="F151" s="150">
        <v>31600</v>
      </c>
      <c r="G151" s="150">
        <v>35600</v>
      </c>
      <c r="H151" s="206"/>
    </row>
    <row r="152" spans="1:9" ht="14.25">
      <c r="A152" s="43" t="s">
        <v>213</v>
      </c>
      <c r="B152" s="145" t="s">
        <v>387</v>
      </c>
      <c r="C152" s="130">
        <f>SUM(C153:C154)</f>
        <v>473187</v>
      </c>
      <c r="D152" s="150">
        <f>SUM(D153:D154)</f>
        <v>477838</v>
      </c>
      <c r="E152" s="150">
        <f>SUM(E153:E154)</f>
        <v>489341</v>
      </c>
      <c r="F152" s="150">
        <f>SUM(F153:F154)</f>
        <v>483016</v>
      </c>
      <c r="G152" s="150">
        <f>SUM(G153:G154)</f>
        <v>483016</v>
      </c>
      <c r="H152" s="206"/>
      <c r="I152" s="223"/>
    </row>
    <row r="153" spans="1:8" ht="14.25">
      <c r="A153" s="114" t="s">
        <v>385</v>
      </c>
      <c r="B153" s="252" t="s">
        <v>384</v>
      </c>
      <c r="C153" s="130">
        <v>456610</v>
      </c>
      <c r="D153" s="150">
        <v>456717</v>
      </c>
      <c r="E153" s="150">
        <v>457841</v>
      </c>
      <c r="F153" s="150">
        <v>456516</v>
      </c>
      <c r="G153" s="150">
        <v>456516</v>
      </c>
      <c r="H153" s="206"/>
    </row>
    <row r="154" spans="1:8" ht="14.25">
      <c r="A154" s="114" t="s">
        <v>381</v>
      </c>
      <c r="B154" s="253" t="s">
        <v>383</v>
      </c>
      <c r="C154" s="130">
        <v>16577</v>
      </c>
      <c r="D154" s="150">
        <v>21121</v>
      </c>
      <c r="E154" s="150">
        <v>31500</v>
      </c>
      <c r="F154" s="150">
        <v>26500</v>
      </c>
      <c r="G154" s="150">
        <v>26500</v>
      </c>
      <c r="H154" s="206"/>
    </row>
    <row r="155" spans="1:8" ht="14.25">
      <c r="A155" s="43" t="s">
        <v>213</v>
      </c>
      <c r="B155" s="141" t="s">
        <v>388</v>
      </c>
      <c r="C155" s="130">
        <f>SUM(C156:C158)</f>
        <v>334630</v>
      </c>
      <c r="D155" s="150">
        <f>SUM(D156:D158)</f>
        <v>348912</v>
      </c>
      <c r="E155" s="150">
        <f>SUM(E156:E158)</f>
        <v>367050</v>
      </c>
      <c r="F155" s="150">
        <f>SUM(F156:F158)</f>
        <v>367050</v>
      </c>
      <c r="G155" s="150">
        <f>SUM(G156:G158)</f>
        <v>367050</v>
      </c>
      <c r="H155" s="206"/>
    </row>
    <row r="156" spans="1:8" ht="14.25">
      <c r="A156" s="114" t="s">
        <v>385</v>
      </c>
      <c r="B156" s="64" t="s">
        <v>384</v>
      </c>
      <c r="C156" s="130">
        <v>325111</v>
      </c>
      <c r="D156" s="150">
        <v>341693</v>
      </c>
      <c r="E156" s="150">
        <v>356950</v>
      </c>
      <c r="F156" s="150">
        <v>356950</v>
      </c>
      <c r="G156" s="150">
        <v>356950</v>
      </c>
      <c r="H156" s="206"/>
    </row>
    <row r="157" spans="1:8" ht="14.25">
      <c r="A157" s="114" t="s">
        <v>381</v>
      </c>
      <c r="B157" s="113" t="s">
        <v>383</v>
      </c>
      <c r="C157" s="130">
        <v>9519</v>
      </c>
      <c r="D157" s="150">
        <v>7219</v>
      </c>
      <c r="E157" s="150">
        <v>10100</v>
      </c>
      <c r="F157" s="150">
        <v>10100</v>
      </c>
      <c r="G157" s="150">
        <v>10100</v>
      </c>
      <c r="H157" s="206"/>
    </row>
    <row r="158" spans="1:8" ht="14.25">
      <c r="A158" s="114" t="s">
        <v>382</v>
      </c>
      <c r="B158" s="64" t="s">
        <v>398</v>
      </c>
      <c r="C158" s="130">
        <f>'[1]deputati'!$E$37</f>
        <v>0</v>
      </c>
      <c r="D158" s="150">
        <f>'[1]deputati'!$F$37</f>
        <v>0</v>
      </c>
      <c r="E158" s="150">
        <f>'[1]deputati'!$G$37</f>
        <v>0</v>
      </c>
      <c r="F158" s="150">
        <f>'[1]deputati'!$G$37</f>
        <v>0</v>
      </c>
      <c r="G158" s="150">
        <f>'[1]deputati'!$G$37</f>
        <v>0</v>
      </c>
      <c r="H158" s="206"/>
    </row>
    <row r="159" spans="1:9" s="89" customFormat="1" ht="14.25">
      <c r="A159" s="43" t="s">
        <v>514</v>
      </c>
      <c r="B159" s="50" t="s">
        <v>515</v>
      </c>
      <c r="C159" s="130">
        <v>0</v>
      </c>
      <c r="D159" s="150">
        <v>0</v>
      </c>
      <c r="E159" s="150">
        <v>41200</v>
      </c>
      <c r="F159" s="150">
        <f>'[1]deputati'!$G$37</f>
        <v>0</v>
      </c>
      <c r="G159" s="150">
        <f>'[1]deputati'!$G$37</f>
        <v>0</v>
      </c>
      <c r="H159" s="206"/>
      <c r="I159" s="189"/>
    </row>
    <row r="160" spans="1:9" s="89" customFormat="1" ht="14.25">
      <c r="A160" s="43" t="s">
        <v>514</v>
      </c>
      <c r="B160" s="50" t="s">
        <v>525</v>
      </c>
      <c r="C160" s="130">
        <v>0</v>
      </c>
      <c r="D160" s="150">
        <v>0</v>
      </c>
      <c r="E160" s="150">
        <v>18750</v>
      </c>
      <c r="F160" s="150">
        <v>0</v>
      </c>
      <c r="G160" s="150">
        <v>0</v>
      </c>
      <c r="H160" s="206"/>
      <c r="I160" s="189"/>
    </row>
    <row r="161" spans="1:8" ht="14.25">
      <c r="A161" s="43" t="s">
        <v>213</v>
      </c>
      <c r="B161" s="44" t="s">
        <v>330</v>
      </c>
      <c r="C161" s="130">
        <v>19916</v>
      </c>
      <c r="D161" s="150">
        <v>2722</v>
      </c>
      <c r="E161" s="150">
        <v>65930</v>
      </c>
      <c r="F161" s="130">
        <v>0</v>
      </c>
      <c r="G161" s="130">
        <v>0</v>
      </c>
      <c r="H161" s="206"/>
    </row>
    <row r="162" spans="1:8" ht="14.25">
      <c r="A162" s="43" t="s">
        <v>214</v>
      </c>
      <c r="B162" s="44" t="s">
        <v>94</v>
      </c>
      <c r="C162" s="130">
        <v>55153</v>
      </c>
      <c r="D162" s="150">
        <v>59401</v>
      </c>
      <c r="E162" s="150">
        <v>69000</v>
      </c>
      <c r="F162" s="150">
        <v>69800</v>
      </c>
      <c r="G162" s="150">
        <v>71500</v>
      </c>
      <c r="H162" s="206"/>
    </row>
    <row r="163" spans="1:8" ht="14.25">
      <c r="A163" s="43" t="s">
        <v>215</v>
      </c>
      <c r="B163" s="44" t="s">
        <v>391</v>
      </c>
      <c r="C163" s="130">
        <v>15982</v>
      </c>
      <c r="D163" s="150">
        <v>14799</v>
      </c>
      <c r="E163" s="150">
        <v>16800</v>
      </c>
      <c r="F163" s="150">
        <v>16800</v>
      </c>
      <c r="G163" s="150">
        <v>16800</v>
      </c>
      <c r="H163" s="206"/>
    </row>
    <row r="164" spans="1:8" ht="14.25">
      <c r="A164" s="43" t="s">
        <v>215</v>
      </c>
      <c r="B164" s="44" t="s">
        <v>17</v>
      </c>
      <c r="C164" s="130">
        <v>0</v>
      </c>
      <c r="D164" s="150">
        <v>0</v>
      </c>
      <c r="E164" s="150">
        <v>100000</v>
      </c>
      <c r="F164" s="150">
        <v>0</v>
      </c>
      <c r="G164" s="150">
        <v>0</v>
      </c>
      <c r="H164" s="206"/>
    </row>
    <row r="165" spans="1:10" ht="14.25">
      <c r="A165" s="43" t="s">
        <v>216</v>
      </c>
      <c r="B165" s="44" t="s">
        <v>217</v>
      </c>
      <c r="C165" s="130">
        <v>901463</v>
      </c>
      <c r="D165" s="150">
        <v>964461</v>
      </c>
      <c r="E165" s="150">
        <v>980000</v>
      </c>
      <c r="F165" s="150">
        <v>980000</v>
      </c>
      <c r="G165" s="150">
        <v>980000</v>
      </c>
      <c r="H165" s="206"/>
      <c r="J165" s="84"/>
    </row>
    <row r="166" spans="1:10" ht="14.25">
      <c r="A166" s="43" t="s">
        <v>216</v>
      </c>
      <c r="B166" s="44" t="s">
        <v>421</v>
      </c>
      <c r="C166" s="130">
        <f>'[1]PFIF'!$E$7</f>
        <v>17796</v>
      </c>
      <c r="D166" s="150">
        <v>47124</v>
      </c>
      <c r="E166" s="130">
        <v>0</v>
      </c>
      <c r="F166" s="130">
        <v>0</v>
      </c>
      <c r="G166" s="130">
        <v>0</v>
      </c>
      <c r="H166" s="206"/>
      <c r="J166" s="84"/>
    </row>
    <row r="167" spans="1:10" ht="14.25">
      <c r="A167" s="43" t="s">
        <v>216</v>
      </c>
      <c r="B167" s="44" t="s">
        <v>218</v>
      </c>
      <c r="C167" s="133">
        <v>3108783</v>
      </c>
      <c r="D167" s="148">
        <v>5166274</v>
      </c>
      <c r="E167" s="148">
        <v>2834817</v>
      </c>
      <c r="F167" s="148">
        <v>2834817</v>
      </c>
      <c r="G167" s="148">
        <v>2834817</v>
      </c>
      <c r="H167" s="224"/>
      <c r="I167" s="225"/>
      <c r="J167" s="108"/>
    </row>
    <row r="168" spans="1:10" ht="14.25">
      <c r="A168" s="56" t="s">
        <v>219</v>
      </c>
      <c r="B168" s="48" t="s">
        <v>220</v>
      </c>
      <c r="C168" s="135">
        <f>(C145+C149+C152+C155+C161+C162+C163+C164+C165+C166+C167)</f>
        <v>6130851</v>
      </c>
      <c r="D168" s="135">
        <f>D145+D149+D152+D155+D161+D162+D163+D164+D165+D166+D167</f>
        <v>8305392</v>
      </c>
      <c r="E168" s="135">
        <f>E145+E149+E152+E155+E161+E162+E163+E164+E165+E166+E167+E160+E159</f>
        <v>6393925</v>
      </c>
      <c r="F168" s="135">
        <f>F145+F149+F152+F155+F161+F162+F163+F164+F165+F166+F167</f>
        <v>6138531</v>
      </c>
      <c r="G168" s="135">
        <f>G145+G149+G152+G155+G161+G162+G163+G164+G165+G166+G167</f>
        <v>6145231</v>
      </c>
      <c r="H168" s="260"/>
      <c r="I168" s="261"/>
      <c r="J168" s="108"/>
    </row>
    <row r="169" spans="1:10" ht="14.25">
      <c r="A169" s="43" t="s">
        <v>221</v>
      </c>
      <c r="B169" s="44" t="s">
        <v>13</v>
      </c>
      <c r="C169" s="130">
        <f>SUM(C170:C172)</f>
        <v>1332910</v>
      </c>
      <c r="D169" s="150">
        <f>SUM(D170:D172)</f>
        <v>1551983</v>
      </c>
      <c r="E169" s="150">
        <f>SUM(E170:E172)</f>
        <v>1629074</v>
      </c>
      <c r="F169" s="150">
        <f>SUM(F170:F172)</f>
        <v>1581789</v>
      </c>
      <c r="G169" s="150">
        <f>SUM(G170:G172)</f>
        <v>1581789</v>
      </c>
      <c r="H169" s="265"/>
      <c r="I169" s="261"/>
      <c r="J169" s="108"/>
    </row>
    <row r="170" spans="1:10" ht="14.25">
      <c r="A170" s="114" t="s">
        <v>385</v>
      </c>
      <c r="B170" s="64" t="s">
        <v>384</v>
      </c>
      <c r="C170" s="130">
        <v>978470</v>
      </c>
      <c r="D170" s="130">
        <v>1178228</v>
      </c>
      <c r="E170" s="150">
        <v>1249857</v>
      </c>
      <c r="F170" s="150">
        <v>1249857</v>
      </c>
      <c r="G170" s="150">
        <v>1249857</v>
      </c>
      <c r="H170" s="226"/>
      <c r="I170" s="209"/>
      <c r="J170" s="111"/>
    </row>
    <row r="171" spans="1:10" ht="14.25">
      <c r="A171" s="114" t="s">
        <v>381</v>
      </c>
      <c r="B171" s="113" t="s">
        <v>383</v>
      </c>
      <c r="C171" s="133">
        <v>304202</v>
      </c>
      <c r="D171" s="133">
        <v>341948</v>
      </c>
      <c r="E171" s="148">
        <v>361037</v>
      </c>
      <c r="F171" s="148">
        <v>330682</v>
      </c>
      <c r="G171" s="148">
        <v>330682</v>
      </c>
      <c r="H171" s="217"/>
      <c r="I171" s="209"/>
      <c r="J171" s="111"/>
    </row>
    <row r="172" spans="1:10" ht="14.25">
      <c r="A172" s="114" t="s">
        <v>382</v>
      </c>
      <c r="B172" s="64" t="s">
        <v>398</v>
      </c>
      <c r="C172" s="133">
        <v>50238</v>
      </c>
      <c r="D172" s="133">
        <v>31807</v>
      </c>
      <c r="E172" s="148">
        <v>18180</v>
      </c>
      <c r="F172" s="148">
        <v>1250</v>
      </c>
      <c r="G172" s="148">
        <v>1250</v>
      </c>
      <c r="H172" s="217"/>
      <c r="I172" s="209"/>
      <c r="J172" s="111"/>
    </row>
    <row r="173" spans="1:9" ht="14.25">
      <c r="A173" s="56" t="s">
        <v>222</v>
      </c>
      <c r="B173" s="48" t="s">
        <v>223</v>
      </c>
      <c r="C173" s="135">
        <f>SUM(C169)</f>
        <v>1332910</v>
      </c>
      <c r="D173" s="135">
        <f>SUM(D169)</f>
        <v>1551983</v>
      </c>
      <c r="E173" s="135">
        <f>SUM(E169)</f>
        <v>1629074</v>
      </c>
      <c r="F173" s="135">
        <f>SUM(F169)</f>
        <v>1581789</v>
      </c>
      <c r="G173" s="135">
        <f>SUM(G169)</f>
        <v>1581789</v>
      </c>
      <c r="H173" s="209"/>
      <c r="I173" s="209"/>
    </row>
    <row r="174" spans="1:9" ht="14.25">
      <c r="A174" s="63"/>
      <c r="B174" s="254" t="s">
        <v>389</v>
      </c>
      <c r="C174" s="136">
        <f>SUM(C175:C178)</f>
        <v>839309</v>
      </c>
      <c r="D174" s="147">
        <f>SUM(D175:D178)</f>
        <v>1258117</v>
      </c>
      <c r="E174" s="147">
        <f>SUM(E175:E178)</f>
        <v>1061732</v>
      </c>
      <c r="F174" s="147">
        <f>SUM(F175:F178)</f>
        <v>880555</v>
      </c>
      <c r="G174" s="147">
        <f>SUM(G175:G178)</f>
        <v>880555</v>
      </c>
      <c r="H174" s="209"/>
      <c r="I174" s="209"/>
    </row>
    <row r="175" spans="1:9" ht="14.25">
      <c r="A175" s="114" t="s">
        <v>385</v>
      </c>
      <c r="B175" s="64" t="s">
        <v>384</v>
      </c>
      <c r="C175" s="136">
        <v>577518</v>
      </c>
      <c r="D175" s="147">
        <v>649058</v>
      </c>
      <c r="E175" s="147">
        <v>754684</v>
      </c>
      <c r="F175" s="147">
        <v>771295</v>
      </c>
      <c r="G175" s="147">
        <v>771295</v>
      </c>
      <c r="H175" s="209"/>
      <c r="I175" s="209"/>
    </row>
    <row r="176" spans="1:9" ht="14.25">
      <c r="A176" s="114" t="s">
        <v>381</v>
      </c>
      <c r="B176" s="113" t="s">
        <v>383</v>
      </c>
      <c r="C176" s="136">
        <v>66253</v>
      </c>
      <c r="D176" s="147">
        <v>71231</v>
      </c>
      <c r="E176" s="147">
        <v>190145</v>
      </c>
      <c r="F176" s="147">
        <v>64260</v>
      </c>
      <c r="G176" s="147">
        <v>64260</v>
      </c>
      <c r="H176" s="209"/>
      <c r="I176" s="209"/>
    </row>
    <row r="177" spans="1:9" ht="14.25">
      <c r="A177" s="114" t="s">
        <v>413</v>
      </c>
      <c r="B177" s="64" t="s">
        <v>414</v>
      </c>
      <c r="C177" s="136">
        <v>45797</v>
      </c>
      <c r="D177" s="147">
        <v>32211</v>
      </c>
      <c r="E177" s="147">
        <v>76393</v>
      </c>
      <c r="F177" s="147">
        <v>45000</v>
      </c>
      <c r="G177" s="147">
        <v>45000</v>
      </c>
      <c r="H177" s="209"/>
      <c r="I177" s="209"/>
    </row>
    <row r="178" spans="1:9" ht="14.25">
      <c r="A178" s="114" t="s">
        <v>382</v>
      </c>
      <c r="B178" s="64" t="s">
        <v>398</v>
      </c>
      <c r="C178" s="136">
        <v>149741</v>
      </c>
      <c r="D178" s="147">
        <v>505617</v>
      </c>
      <c r="E178" s="147">
        <v>40510</v>
      </c>
      <c r="F178" s="147">
        <v>0</v>
      </c>
      <c r="G178" s="147">
        <v>0</v>
      </c>
      <c r="H178" s="209"/>
      <c r="I178" s="209"/>
    </row>
    <row r="179" spans="1:8" ht="15.75" customHeight="1">
      <c r="A179" s="63" t="s">
        <v>224</v>
      </c>
      <c r="B179" s="62" t="s">
        <v>225</v>
      </c>
      <c r="C179" s="133">
        <v>845983</v>
      </c>
      <c r="D179" s="148">
        <v>1136256</v>
      </c>
      <c r="E179" s="234">
        <f>1465965-70000</f>
        <v>1395965</v>
      </c>
      <c r="F179" s="234">
        <v>930000</v>
      </c>
      <c r="G179" s="234">
        <v>930000</v>
      </c>
      <c r="H179" s="206"/>
    </row>
    <row r="180" spans="1:9" s="89" customFormat="1" ht="13.5" customHeight="1">
      <c r="A180" s="63" t="s">
        <v>526</v>
      </c>
      <c r="B180" s="62" t="s">
        <v>453</v>
      </c>
      <c r="C180" s="133">
        <v>11962</v>
      </c>
      <c r="D180" s="148">
        <v>0</v>
      </c>
      <c r="E180" s="133">
        <v>0</v>
      </c>
      <c r="F180" s="133">
        <v>0</v>
      </c>
      <c r="G180" s="133">
        <v>0</v>
      </c>
      <c r="H180" s="206"/>
      <c r="I180" s="189"/>
    </row>
    <row r="181" spans="1:9" s="89" customFormat="1" ht="13.5" customHeight="1">
      <c r="A181" s="63" t="s">
        <v>535</v>
      </c>
      <c r="B181" s="62" t="s">
        <v>534</v>
      </c>
      <c r="C181" s="133">
        <v>0</v>
      </c>
      <c r="D181" s="148">
        <v>67974</v>
      </c>
      <c r="E181" s="133">
        <v>0</v>
      </c>
      <c r="F181" s="133">
        <v>0</v>
      </c>
      <c r="G181" s="133">
        <v>0</v>
      </c>
      <c r="H181" s="206"/>
      <c r="I181" s="189"/>
    </row>
    <row r="182" spans="1:9" s="89" customFormat="1" ht="13.5" customHeight="1">
      <c r="A182" s="63" t="s">
        <v>526</v>
      </c>
      <c r="B182" s="62" t="s">
        <v>466</v>
      </c>
      <c r="C182" s="133">
        <v>2944</v>
      </c>
      <c r="D182" s="148">
        <v>9253</v>
      </c>
      <c r="E182" s="148">
        <v>32538</v>
      </c>
      <c r="F182" s="133">
        <v>13282</v>
      </c>
      <c r="G182" s="133">
        <v>0</v>
      </c>
      <c r="H182" s="206"/>
      <c r="I182" s="189"/>
    </row>
    <row r="183" spans="1:9" s="89" customFormat="1" ht="13.5" customHeight="1">
      <c r="A183" s="63" t="s">
        <v>526</v>
      </c>
      <c r="B183" s="233" t="s">
        <v>533</v>
      </c>
      <c r="C183" s="133">
        <v>0</v>
      </c>
      <c r="D183" s="148">
        <v>0</v>
      </c>
      <c r="E183" s="148">
        <v>187011</v>
      </c>
      <c r="F183" s="148">
        <v>110936</v>
      </c>
      <c r="G183" s="148">
        <v>0</v>
      </c>
      <c r="H183" s="206"/>
      <c r="I183" s="189"/>
    </row>
    <row r="184" spans="1:9" s="89" customFormat="1" ht="13.5" customHeight="1">
      <c r="A184" s="63" t="s">
        <v>526</v>
      </c>
      <c r="B184" s="249" t="s">
        <v>527</v>
      </c>
      <c r="C184" s="133">
        <v>0</v>
      </c>
      <c r="D184" s="148">
        <v>16435</v>
      </c>
      <c r="E184" s="148">
        <v>223580</v>
      </c>
      <c r="F184" s="148">
        <v>139221</v>
      </c>
      <c r="G184" s="133">
        <v>0</v>
      </c>
      <c r="H184" s="206"/>
      <c r="I184" s="189"/>
    </row>
    <row r="185" spans="1:9" s="89" customFormat="1" ht="13.5" customHeight="1">
      <c r="A185" s="63" t="s">
        <v>224</v>
      </c>
      <c r="B185" s="62" t="s">
        <v>460</v>
      </c>
      <c r="C185" s="133">
        <v>0</v>
      </c>
      <c r="D185" s="148">
        <v>40809</v>
      </c>
      <c r="E185" s="148">
        <v>54853</v>
      </c>
      <c r="F185" s="148">
        <v>44729</v>
      </c>
      <c r="G185" s="148">
        <v>44729</v>
      </c>
      <c r="H185" s="206"/>
      <c r="I185" s="189"/>
    </row>
    <row r="186" spans="1:9" s="89" customFormat="1" ht="13.5" customHeight="1">
      <c r="A186" s="207" t="s">
        <v>224</v>
      </c>
      <c r="B186" s="204" t="s">
        <v>523</v>
      </c>
      <c r="C186" s="133">
        <v>0</v>
      </c>
      <c r="D186" s="148">
        <v>980496</v>
      </c>
      <c r="E186" s="148">
        <v>1144407</v>
      </c>
      <c r="F186" s="148">
        <v>0</v>
      </c>
      <c r="G186" s="148">
        <v>0</v>
      </c>
      <c r="H186" s="206"/>
      <c r="I186" s="189"/>
    </row>
    <row r="187" spans="1:9" ht="14.25">
      <c r="A187" s="63" t="s">
        <v>224</v>
      </c>
      <c r="B187" s="62" t="s">
        <v>96</v>
      </c>
      <c r="C187" s="133">
        <v>1295119</v>
      </c>
      <c r="D187" s="148">
        <v>645889</v>
      </c>
      <c r="E187" s="148">
        <v>1967435</v>
      </c>
      <c r="F187" s="148">
        <v>100000</v>
      </c>
      <c r="G187" s="148">
        <v>50000</v>
      </c>
      <c r="H187" s="206"/>
      <c r="I187" s="231"/>
    </row>
    <row r="188" spans="1:8" ht="14.25">
      <c r="A188" s="56" t="s">
        <v>226</v>
      </c>
      <c r="B188" s="48" t="s">
        <v>227</v>
      </c>
      <c r="C188" s="135">
        <f>(C174+C179+C180+C182+C187)</f>
        <v>2995317</v>
      </c>
      <c r="D188" s="135">
        <f>(D174+D179+D181+D182+D184+D185+D186+D187)</f>
        <v>4155229</v>
      </c>
      <c r="E188" s="135">
        <f>E174+E179+E187+E185+E182+E186+E183+E184</f>
        <v>6067521</v>
      </c>
      <c r="F188" s="135">
        <f>F174+F179+F187+F185+F182+F184+F183</f>
        <v>2218723</v>
      </c>
      <c r="G188" s="135">
        <f>G174+G179+G187+G185+G182</f>
        <v>1905284</v>
      </c>
      <c r="H188" s="206"/>
    </row>
    <row r="189" spans="1:9" s="89" customFormat="1" ht="14.25">
      <c r="A189" s="140" t="s">
        <v>463</v>
      </c>
      <c r="B189" s="141" t="s">
        <v>464</v>
      </c>
      <c r="C189" s="142">
        <v>0</v>
      </c>
      <c r="D189" s="142">
        <v>131616</v>
      </c>
      <c r="E189" s="142">
        <v>214240</v>
      </c>
      <c r="F189" s="142">
        <v>157300</v>
      </c>
      <c r="G189" s="142">
        <v>157300</v>
      </c>
      <c r="H189" s="206"/>
      <c r="I189" s="189"/>
    </row>
    <row r="190" spans="1:9" s="89" customFormat="1" ht="14.25">
      <c r="A190" s="56" t="s">
        <v>462</v>
      </c>
      <c r="B190" s="48" t="s">
        <v>461</v>
      </c>
      <c r="C190" s="135">
        <v>0</v>
      </c>
      <c r="D190" s="135">
        <f>SUM(D189)</f>
        <v>131616</v>
      </c>
      <c r="E190" s="135">
        <f>SUM(E189)</f>
        <v>214240</v>
      </c>
      <c r="F190" s="135">
        <f>SUM(F189)</f>
        <v>157300</v>
      </c>
      <c r="G190" s="135">
        <f>SUM(G189)</f>
        <v>157300</v>
      </c>
      <c r="H190" s="206"/>
      <c r="I190" s="189"/>
    </row>
    <row r="191" spans="1:8" ht="14.25">
      <c r="A191" s="43" t="s">
        <v>228</v>
      </c>
      <c r="B191" s="44" t="s">
        <v>97</v>
      </c>
      <c r="C191" s="133">
        <f>SUM(C192:C193)</f>
        <v>1023269</v>
      </c>
      <c r="D191" s="148">
        <f>SUM(D192:D193)</f>
        <v>1103267</v>
      </c>
      <c r="E191" s="148">
        <f>SUM(E192:E193)</f>
        <v>1355500</v>
      </c>
      <c r="F191" s="148">
        <f>SUM(F192:F193)</f>
        <v>1110500</v>
      </c>
      <c r="G191" s="148">
        <f>SUM(G192:G193)</f>
        <v>1080500</v>
      </c>
      <c r="H191" s="206"/>
    </row>
    <row r="192" spans="1:8" ht="14.25">
      <c r="A192" s="114" t="s">
        <v>381</v>
      </c>
      <c r="B192" s="113" t="s">
        <v>383</v>
      </c>
      <c r="C192" s="133">
        <v>1006854</v>
      </c>
      <c r="D192" s="148">
        <v>1016202</v>
      </c>
      <c r="E192" s="148">
        <v>1105500</v>
      </c>
      <c r="F192" s="148">
        <v>1080500</v>
      </c>
      <c r="G192" s="148">
        <v>1070500</v>
      </c>
      <c r="H192" s="221"/>
    </row>
    <row r="193" spans="1:8" ht="14.25">
      <c r="A193" s="114" t="s">
        <v>382</v>
      </c>
      <c r="B193" s="64" t="s">
        <v>398</v>
      </c>
      <c r="C193" s="133">
        <v>16415</v>
      </c>
      <c r="D193" s="148">
        <v>87065</v>
      </c>
      <c r="E193" s="148">
        <f>230000+20000</f>
        <v>250000</v>
      </c>
      <c r="F193" s="148">
        <v>30000</v>
      </c>
      <c r="G193" s="148">
        <v>10000</v>
      </c>
      <c r="H193" s="206"/>
    </row>
    <row r="194" spans="1:8" ht="14.25">
      <c r="A194" s="43"/>
      <c r="B194" s="141" t="s">
        <v>390</v>
      </c>
      <c r="C194" s="130">
        <f>SUM(C195:C197)</f>
        <v>1582098</v>
      </c>
      <c r="D194" s="150">
        <f>SUM(D195:D197)</f>
        <v>1496645</v>
      </c>
      <c r="E194" s="150">
        <f>SUM(E195:E197)</f>
        <v>1188420</v>
      </c>
      <c r="F194" s="150">
        <f>SUM(F195:F197)</f>
        <v>992321</v>
      </c>
      <c r="G194" s="150">
        <f>SUM(G195:G197)</f>
        <v>972321</v>
      </c>
      <c r="H194" s="206"/>
    </row>
    <row r="195" spans="1:8" ht="14.25">
      <c r="A195" s="114" t="s">
        <v>385</v>
      </c>
      <c r="B195" s="64" t="s">
        <v>384</v>
      </c>
      <c r="C195" s="130">
        <v>504866</v>
      </c>
      <c r="D195" s="150">
        <v>591545</v>
      </c>
      <c r="E195" s="150">
        <v>641970</v>
      </c>
      <c r="F195" s="150">
        <v>647871</v>
      </c>
      <c r="G195" s="150">
        <v>647871</v>
      </c>
      <c r="H195" s="206"/>
    </row>
    <row r="196" spans="1:8" ht="14.25">
      <c r="A196" s="114" t="s">
        <v>381</v>
      </c>
      <c r="B196" s="113" t="s">
        <v>383</v>
      </c>
      <c r="C196" s="133">
        <v>515347</v>
      </c>
      <c r="D196" s="148">
        <v>479894</v>
      </c>
      <c r="E196" s="148">
        <v>537450</v>
      </c>
      <c r="F196" s="148">
        <v>338450</v>
      </c>
      <c r="G196" s="148">
        <v>318450</v>
      </c>
      <c r="H196" s="206"/>
    </row>
    <row r="197" spans="1:8" ht="14.25">
      <c r="A197" s="114" t="s">
        <v>382</v>
      </c>
      <c r="B197" s="64" t="s">
        <v>398</v>
      </c>
      <c r="C197" s="133">
        <v>561885</v>
      </c>
      <c r="D197" s="148">
        <v>425206</v>
      </c>
      <c r="E197" s="148">
        <v>9000</v>
      </c>
      <c r="F197" s="148">
        <v>6000</v>
      </c>
      <c r="G197" s="148">
        <v>6000</v>
      </c>
      <c r="H197" s="206"/>
    </row>
    <row r="198" spans="1:8" ht="14.25">
      <c r="A198" s="43" t="s">
        <v>229</v>
      </c>
      <c r="B198" s="44" t="s">
        <v>71</v>
      </c>
      <c r="C198" s="133">
        <f>SUM(C199:C200)</f>
        <v>352647</v>
      </c>
      <c r="D198" s="148">
        <f>D199+D200</f>
        <v>321701</v>
      </c>
      <c r="E198" s="148">
        <f>E199+E200</f>
        <v>433891</v>
      </c>
      <c r="F198" s="148">
        <f>F199+F200</f>
        <v>317500</v>
      </c>
      <c r="G198" s="148">
        <f>G199+G200</f>
        <v>317500</v>
      </c>
      <c r="H198" s="206"/>
    </row>
    <row r="199" spans="1:8" ht="14.25">
      <c r="A199" s="114" t="s">
        <v>381</v>
      </c>
      <c r="B199" s="113" t="s">
        <v>383</v>
      </c>
      <c r="C199" s="133">
        <v>273458</v>
      </c>
      <c r="D199" s="148">
        <v>237576</v>
      </c>
      <c r="E199" s="148">
        <v>302500</v>
      </c>
      <c r="F199" s="148">
        <v>302500</v>
      </c>
      <c r="G199" s="148">
        <v>302500</v>
      </c>
      <c r="H199" s="206"/>
    </row>
    <row r="200" spans="1:8" ht="14.25">
      <c r="A200" s="114" t="s">
        <v>382</v>
      </c>
      <c r="B200" s="64" t="s">
        <v>398</v>
      </c>
      <c r="C200" s="133">
        <v>79189</v>
      </c>
      <c r="D200" s="148">
        <v>84125</v>
      </c>
      <c r="E200" s="148">
        <v>131391</v>
      </c>
      <c r="F200" s="148">
        <v>15000</v>
      </c>
      <c r="G200" s="148">
        <v>15000</v>
      </c>
      <c r="H200" s="206"/>
    </row>
    <row r="201" spans="1:8" ht="14.25">
      <c r="A201" s="43" t="s">
        <v>228</v>
      </c>
      <c r="B201" s="44" t="s">
        <v>428</v>
      </c>
      <c r="C201" s="133">
        <v>68091</v>
      </c>
      <c r="D201" s="148">
        <v>0</v>
      </c>
      <c r="E201" s="148">
        <v>0</v>
      </c>
      <c r="F201" s="148">
        <v>0</v>
      </c>
      <c r="G201" s="148">
        <v>0</v>
      </c>
      <c r="H201" s="206"/>
    </row>
    <row r="202" spans="1:8" ht="14.25">
      <c r="A202" s="43" t="s">
        <v>230</v>
      </c>
      <c r="B202" s="44" t="s">
        <v>15</v>
      </c>
      <c r="C202" s="133">
        <v>33452</v>
      </c>
      <c r="D202" s="148">
        <v>82293</v>
      </c>
      <c r="E202" s="148">
        <v>83700</v>
      </c>
      <c r="F202" s="148">
        <v>64600</v>
      </c>
      <c r="G202" s="148">
        <v>64600</v>
      </c>
      <c r="H202" s="206"/>
    </row>
    <row r="203" spans="1:8" ht="14.25">
      <c r="A203" s="56" t="s">
        <v>231</v>
      </c>
      <c r="B203" s="48" t="s">
        <v>232</v>
      </c>
      <c r="C203" s="137">
        <f>(C191+C194+C198+C201+C202)</f>
        <v>3059557</v>
      </c>
      <c r="D203" s="137">
        <f>(D191+D194+D198+D201+D202)</f>
        <v>3003906</v>
      </c>
      <c r="E203" s="137">
        <f>(E191+E194+E198+E201+E202)</f>
        <v>3061511</v>
      </c>
      <c r="F203" s="137">
        <f>(F191+F194+F198+F201+F202)</f>
        <v>2484921</v>
      </c>
      <c r="G203" s="137">
        <f>(G191+G194+G198+G201+G202)</f>
        <v>2434921</v>
      </c>
      <c r="H203" s="206"/>
    </row>
    <row r="204" spans="1:8" ht="14.25">
      <c r="A204" s="65" t="s">
        <v>233</v>
      </c>
      <c r="B204" s="141" t="s">
        <v>392</v>
      </c>
      <c r="C204" s="133">
        <f>SUM(C205:C208)</f>
        <v>441887</v>
      </c>
      <c r="D204" s="148">
        <f>SUM(D205:D208)</f>
        <v>554129</v>
      </c>
      <c r="E204" s="148">
        <f>SUM(E205:E208)</f>
        <v>640008</v>
      </c>
      <c r="F204" s="148">
        <f>SUM(F205:F208)</f>
        <v>583606</v>
      </c>
      <c r="G204" s="148">
        <f>SUM(G205:G208)</f>
        <v>583606</v>
      </c>
      <c r="H204" s="206"/>
    </row>
    <row r="205" spans="1:8" ht="14.25">
      <c r="A205" s="114" t="s">
        <v>385</v>
      </c>
      <c r="B205" s="64" t="s">
        <v>384</v>
      </c>
      <c r="C205" s="133">
        <v>323290</v>
      </c>
      <c r="D205" s="148">
        <v>407264</v>
      </c>
      <c r="E205" s="148">
        <v>451129</v>
      </c>
      <c r="F205" s="148">
        <v>451236</v>
      </c>
      <c r="G205" s="148">
        <v>451236</v>
      </c>
      <c r="H205" s="227"/>
    </row>
    <row r="206" spans="1:8" ht="14.25">
      <c r="A206" s="114" t="s">
        <v>381</v>
      </c>
      <c r="B206" s="113" t="s">
        <v>383</v>
      </c>
      <c r="C206" s="133">
        <v>94057</v>
      </c>
      <c r="D206" s="148">
        <v>106719</v>
      </c>
      <c r="E206" s="148">
        <v>113079</v>
      </c>
      <c r="F206" s="148">
        <v>114170</v>
      </c>
      <c r="G206" s="148">
        <v>114170</v>
      </c>
      <c r="H206" s="206"/>
    </row>
    <row r="207" spans="1:8" ht="14.25">
      <c r="A207" s="114" t="s">
        <v>393</v>
      </c>
      <c r="B207" s="64" t="s">
        <v>394</v>
      </c>
      <c r="C207" s="133">
        <v>4702</v>
      </c>
      <c r="D207" s="148">
        <v>12909</v>
      </c>
      <c r="E207" s="148">
        <v>39000</v>
      </c>
      <c r="F207" s="148">
        <v>0</v>
      </c>
      <c r="G207" s="148">
        <v>0</v>
      </c>
      <c r="H207" s="206"/>
    </row>
    <row r="208" spans="1:8" ht="14.25">
      <c r="A208" s="114" t="s">
        <v>382</v>
      </c>
      <c r="B208" s="64" t="s">
        <v>398</v>
      </c>
      <c r="C208" s="133">
        <v>19838</v>
      </c>
      <c r="D208" s="148">
        <v>27237</v>
      </c>
      <c r="E208" s="148">
        <v>36800</v>
      </c>
      <c r="F208" s="148">
        <v>18200</v>
      </c>
      <c r="G208" s="148">
        <v>18200</v>
      </c>
      <c r="H208" s="206"/>
    </row>
    <row r="209" spans="1:8" ht="14.25">
      <c r="A209" s="65" t="s">
        <v>346</v>
      </c>
      <c r="B209" s="44" t="s">
        <v>347</v>
      </c>
      <c r="C209" s="133">
        <v>53342</v>
      </c>
      <c r="D209" s="148">
        <v>76261</v>
      </c>
      <c r="E209" s="148">
        <v>164453</v>
      </c>
      <c r="F209" s="148">
        <v>67837</v>
      </c>
      <c r="G209" s="148">
        <v>67837</v>
      </c>
      <c r="H209" s="206"/>
    </row>
    <row r="210" spans="1:8" ht="14.25">
      <c r="A210" s="56" t="s">
        <v>234</v>
      </c>
      <c r="B210" s="48" t="s">
        <v>509</v>
      </c>
      <c r="C210" s="137">
        <f>(C204+C209)</f>
        <v>495229</v>
      </c>
      <c r="D210" s="137">
        <f>D204+D209</f>
        <v>630390</v>
      </c>
      <c r="E210" s="137">
        <f>E204+E209</f>
        <v>804461</v>
      </c>
      <c r="F210" s="137">
        <f>F204+F209</f>
        <v>651443</v>
      </c>
      <c r="G210" s="137">
        <f>G204+G209</f>
        <v>651443</v>
      </c>
      <c r="H210" s="206"/>
    </row>
    <row r="211" spans="1:9" ht="14.25">
      <c r="A211" s="63" t="s">
        <v>235</v>
      </c>
      <c r="B211" s="141" t="s">
        <v>395</v>
      </c>
      <c r="C211" s="130">
        <f>SUM(C212:C215)</f>
        <v>819227</v>
      </c>
      <c r="D211" s="150">
        <f>SUM(D212:D215)</f>
        <v>1035706</v>
      </c>
      <c r="E211" s="150">
        <f>SUM(E212:E215)</f>
        <v>1015851</v>
      </c>
      <c r="F211" s="150">
        <f>SUM(F212:F215)</f>
        <v>1047927</v>
      </c>
      <c r="G211" s="150">
        <f>SUM(G212:G215)</f>
        <v>1048050</v>
      </c>
      <c r="H211" s="206"/>
      <c r="I211" s="223"/>
    </row>
    <row r="212" spans="1:8" ht="14.25">
      <c r="A212" s="114" t="s">
        <v>385</v>
      </c>
      <c r="B212" s="252" t="s">
        <v>384</v>
      </c>
      <c r="C212" s="130">
        <v>597598</v>
      </c>
      <c r="D212" s="150">
        <v>748774</v>
      </c>
      <c r="E212" s="150">
        <v>778264</v>
      </c>
      <c r="F212" s="150">
        <v>792182</v>
      </c>
      <c r="G212" s="150">
        <v>792305</v>
      </c>
      <c r="H212" s="206"/>
    </row>
    <row r="213" spans="1:8" ht="14.25">
      <c r="A213" s="114" t="s">
        <v>381</v>
      </c>
      <c r="B213" s="253" t="s">
        <v>383</v>
      </c>
      <c r="C213" s="130">
        <v>198130</v>
      </c>
      <c r="D213" s="150">
        <v>157612</v>
      </c>
      <c r="E213" s="150">
        <v>207137</v>
      </c>
      <c r="F213" s="150">
        <v>231795</v>
      </c>
      <c r="G213" s="150">
        <v>231795</v>
      </c>
      <c r="H213" s="206"/>
    </row>
    <row r="214" spans="1:8" ht="14.25">
      <c r="A214" s="114" t="s">
        <v>393</v>
      </c>
      <c r="B214" s="252" t="s">
        <v>394</v>
      </c>
      <c r="C214" s="130">
        <v>0</v>
      </c>
      <c r="D214" s="150">
        <v>91918</v>
      </c>
      <c r="E214" s="150">
        <v>6500</v>
      </c>
      <c r="F214" s="150">
        <v>0</v>
      </c>
      <c r="G214" s="150">
        <v>0</v>
      </c>
      <c r="H214" s="206"/>
    </row>
    <row r="215" spans="1:8" ht="14.25">
      <c r="A215" s="114" t="s">
        <v>382</v>
      </c>
      <c r="B215" s="252" t="s">
        <v>398</v>
      </c>
      <c r="C215" s="130">
        <v>23499</v>
      </c>
      <c r="D215" s="150">
        <v>37402</v>
      </c>
      <c r="E215" s="150">
        <v>23950</v>
      </c>
      <c r="F215" s="150">
        <v>23950</v>
      </c>
      <c r="G215" s="150">
        <v>23950</v>
      </c>
      <c r="H215" s="206"/>
    </row>
    <row r="216" spans="1:8" ht="14.25">
      <c r="A216" s="63" t="s">
        <v>235</v>
      </c>
      <c r="B216" s="141" t="s">
        <v>396</v>
      </c>
      <c r="C216" s="130">
        <f>SUM(C217:C220)</f>
        <v>391385</v>
      </c>
      <c r="D216" s="150">
        <f>SUM(D217:D220)</f>
        <v>453961</v>
      </c>
      <c r="E216" s="150">
        <f>SUM(E217:E220)</f>
        <v>425626</v>
      </c>
      <c r="F216" s="150">
        <f>SUM(F217:F220)</f>
        <v>415577</v>
      </c>
      <c r="G216" s="150">
        <f>SUM(G217:G220)</f>
        <v>414771</v>
      </c>
      <c r="H216" s="206"/>
    </row>
    <row r="217" spans="1:8" ht="14.25">
      <c r="A217" s="114" t="s">
        <v>385</v>
      </c>
      <c r="B217" s="252" t="s">
        <v>384</v>
      </c>
      <c r="C217" s="130">
        <v>309782</v>
      </c>
      <c r="D217" s="150">
        <v>367299</v>
      </c>
      <c r="E217" s="150">
        <v>354502</v>
      </c>
      <c r="F217" s="150">
        <v>358951</v>
      </c>
      <c r="G217" s="150">
        <v>358145</v>
      </c>
      <c r="H217" s="219"/>
    </row>
    <row r="218" spans="1:8" ht="14.25">
      <c r="A218" s="114" t="s">
        <v>381</v>
      </c>
      <c r="B218" s="253" t="s">
        <v>383</v>
      </c>
      <c r="C218" s="130">
        <v>68384</v>
      </c>
      <c r="D218" s="150">
        <v>54376</v>
      </c>
      <c r="E218" s="150">
        <v>61427</v>
      </c>
      <c r="F218" s="150">
        <v>47576</v>
      </c>
      <c r="G218" s="150">
        <v>47576</v>
      </c>
      <c r="H218" s="206"/>
    </row>
    <row r="219" spans="1:8" ht="14.25">
      <c r="A219" s="114" t="s">
        <v>393</v>
      </c>
      <c r="B219" s="252" t="s">
        <v>394</v>
      </c>
      <c r="C219" s="130">
        <f>'[1]balozu KC'!$E$44</f>
        <v>0</v>
      </c>
      <c r="D219" s="150">
        <v>20206</v>
      </c>
      <c r="E219" s="150">
        <v>0</v>
      </c>
      <c r="F219" s="150">
        <v>0</v>
      </c>
      <c r="G219" s="150">
        <v>0</v>
      </c>
      <c r="H219" s="206"/>
    </row>
    <row r="220" spans="1:8" ht="14.25">
      <c r="A220" s="114" t="s">
        <v>382</v>
      </c>
      <c r="B220" s="252" t="s">
        <v>398</v>
      </c>
      <c r="C220" s="130">
        <v>13219</v>
      </c>
      <c r="D220" s="150">
        <v>12080</v>
      </c>
      <c r="E220" s="150">
        <v>9697</v>
      </c>
      <c r="F220" s="150">
        <v>9050</v>
      </c>
      <c r="G220" s="150">
        <v>9050</v>
      </c>
      <c r="H220" s="206"/>
    </row>
    <row r="221" spans="1:8" ht="14.25">
      <c r="A221" s="63" t="s">
        <v>235</v>
      </c>
      <c r="B221" s="141" t="s">
        <v>397</v>
      </c>
      <c r="C221" s="130">
        <f>SUM(C222:C225)</f>
        <v>93184</v>
      </c>
      <c r="D221" s="150">
        <f>SUM(D222:D225)</f>
        <v>105644</v>
      </c>
      <c r="E221" s="150">
        <f>SUM(E222:E225)</f>
        <v>124165.93</v>
      </c>
      <c r="F221" s="150">
        <f>SUM(F222:F225)</f>
        <v>122857</v>
      </c>
      <c r="G221" s="150">
        <f>SUM(G222:G225)</f>
        <v>121857</v>
      </c>
      <c r="H221" s="206"/>
    </row>
    <row r="222" spans="1:8" ht="14.25">
      <c r="A222" s="114" t="s">
        <v>385</v>
      </c>
      <c r="B222" s="252" t="s">
        <v>384</v>
      </c>
      <c r="C222" s="130">
        <v>69594</v>
      </c>
      <c r="D222" s="150">
        <v>91948</v>
      </c>
      <c r="E222" s="150">
        <v>100215.93</v>
      </c>
      <c r="F222" s="150">
        <v>101427</v>
      </c>
      <c r="G222" s="150">
        <v>101427</v>
      </c>
      <c r="H222" s="219"/>
    </row>
    <row r="223" spans="1:8" ht="14.25">
      <c r="A223" s="114" t="s">
        <v>381</v>
      </c>
      <c r="B223" s="253" t="s">
        <v>383</v>
      </c>
      <c r="C223" s="130">
        <v>19231</v>
      </c>
      <c r="D223" s="150">
        <v>10112</v>
      </c>
      <c r="E223" s="150">
        <v>20150</v>
      </c>
      <c r="F223" s="150">
        <v>16330</v>
      </c>
      <c r="G223" s="150">
        <v>16330</v>
      </c>
      <c r="H223" s="206"/>
    </row>
    <row r="224" spans="1:8" ht="14.25">
      <c r="A224" s="114" t="s">
        <v>393</v>
      </c>
      <c r="B224" s="252" t="s">
        <v>394</v>
      </c>
      <c r="C224" s="130">
        <v>0</v>
      </c>
      <c r="D224" s="150">
        <v>0</v>
      </c>
      <c r="E224" s="150">
        <v>100</v>
      </c>
      <c r="F224" s="150">
        <v>100</v>
      </c>
      <c r="G224" s="150">
        <v>100</v>
      </c>
      <c r="H224" s="206"/>
    </row>
    <row r="225" spans="1:14" ht="14.25">
      <c r="A225" s="114" t="s">
        <v>382</v>
      </c>
      <c r="B225" s="252" t="s">
        <v>398</v>
      </c>
      <c r="C225" s="130">
        <v>4359</v>
      </c>
      <c r="D225" s="150">
        <v>3584</v>
      </c>
      <c r="E225" s="150">
        <v>3700</v>
      </c>
      <c r="F225" s="150">
        <v>5000</v>
      </c>
      <c r="G225" s="150">
        <v>4000</v>
      </c>
      <c r="H225" s="206"/>
      <c r="N225" s="112"/>
    </row>
    <row r="226" spans="1:14" ht="14.25">
      <c r="A226" s="63" t="s">
        <v>236</v>
      </c>
      <c r="B226" s="141" t="s">
        <v>399</v>
      </c>
      <c r="C226" s="130">
        <f>SUM(C227:C229)</f>
        <v>93560</v>
      </c>
      <c r="D226" s="150">
        <f>SUM(D227:D229)</f>
        <v>54811</v>
      </c>
      <c r="E226" s="150">
        <v>0</v>
      </c>
      <c r="F226" s="150">
        <v>0</v>
      </c>
      <c r="G226" s="150">
        <v>0</v>
      </c>
      <c r="H226" s="206"/>
      <c r="N226" s="115"/>
    </row>
    <row r="227" spans="1:14" ht="14.25">
      <c r="A227" s="114" t="s">
        <v>385</v>
      </c>
      <c r="B227" s="252" t="s">
        <v>384</v>
      </c>
      <c r="C227" s="130">
        <v>50984</v>
      </c>
      <c r="D227" s="150">
        <v>41788</v>
      </c>
      <c r="E227" s="150">
        <v>0</v>
      </c>
      <c r="F227" s="150">
        <v>0</v>
      </c>
      <c r="G227" s="150">
        <v>0</v>
      </c>
      <c r="H227" s="219"/>
      <c r="N227" s="115"/>
    </row>
    <row r="228" spans="1:14" ht="14.25">
      <c r="A228" s="114" t="s">
        <v>381</v>
      </c>
      <c r="B228" s="253" t="s">
        <v>383</v>
      </c>
      <c r="C228" s="130">
        <v>42576</v>
      </c>
      <c r="D228" s="150">
        <v>12455</v>
      </c>
      <c r="E228" s="150">
        <v>0</v>
      </c>
      <c r="F228" s="150">
        <v>0</v>
      </c>
      <c r="G228" s="150">
        <v>0</v>
      </c>
      <c r="H228" s="206"/>
      <c r="N228" s="115"/>
    </row>
    <row r="229" spans="1:14" ht="14.25">
      <c r="A229" s="114" t="s">
        <v>382</v>
      </c>
      <c r="B229" s="252" t="s">
        <v>398</v>
      </c>
      <c r="C229" s="130">
        <v>0</v>
      </c>
      <c r="D229" s="150">
        <v>568</v>
      </c>
      <c r="E229" s="150">
        <v>0</v>
      </c>
      <c r="F229" s="150">
        <v>0</v>
      </c>
      <c r="G229" s="150">
        <v>0</v>
      </c>
      <c r="H229" s="206"/>
      <c r="N229" s="115"/>
    </row>
    <row r="230" spans="1:14" ht="14.25">
      <c r="A230" s="63" t="s">
        <v>237</v>
      </c>
      <c r="B230" s="141" t="s">
        <v>400</v>
      </c>
      <c r="C230" s="130">
        <f>SUM(C231:C236)</f>
        <v>690530</v>
      </c>
      <c r="D230" s="150">
        <f>SUM(D231:D236)</f>
        <v>700298</v>
      </c>
      <c r="E230" s="150">
        <f>SUM(E231:E236)</f>
        <v>830320</v>
      </c>
      <c r="F230" s="150">
        <f>SUM(F231:F236)</f>
        <v>695317</v>
      </c>
      <c r="G230" s="150">
        <f>SUM(G231:G236)</f>
        <v>700198</v>
      </c>
      <c r="H230" s="206"/>
      <c r="N230" s="112"/>
    </row>
    <row r="231" spans="1:14" ht="14.25">
      <c r="A231" s="114" t="s">
        <v>385</v>
      </c>
      <c r="B231" s="252" t="s">
        <v>384</v>
      </c>
      <c r="C231" s="130">
        <v>318010</v>
      </c>
      <c r="D231" s="150">
        <v>312533</v>
      </c>
      <c r="E231" s="150">
        <v>345580</v>
      </c>
      <c r="F231" s="150">
        <v>360307</v>
      </c>
      <c r="G231" s="150">
        <v>364138</v>
      </c>
      <c r="H231" s="219"/>
      <c r="N231" s="112"/>
    </row>
    <row r="232" spans="1:8" ht="14.25">
      <c r="A232" s="114" t="s">
        <v>381</v>
      </c>
      <c r="B232" s="253" t="s">
        <v>383</v>
      </c>
      <c r="C232" s="130">
        <v>155216</v>
      </c>
      <c r="D232" s="150">
        <v>115218</v>
      </c>
      <c r="E232" s="150">
        <v>142770</v>
      </c>
      <c r="F232" s="150">
        <v>157610</v>
      </c>
      <c r="G232" s="150">
        <v>158610</v>
      </c>
      <c r="H232" s="206"/>
    </row>
    <row r="233" spans="1:8" ht="14.25">
      <c r="A233" s="114" t="s">
        <v>393</v>
      </c>
      <c r="B233" s="252" t="s">
        <v>394</v>
      </c>
      <c r="C233" s="130">
        <v>0</v>
      </c>
      <c r="D233" s="150">
        <v>0</v>
      </c>
      <c r="E233" s="150">
        <v>0</v>
      </c>
      <c r="F233" s="150">
        <v>0</v>
      </c>
      <c r="G233" s="150">
        <v>0</v>
      </c>
      <c r="H233" s="206"/>
    </row>
    <row r="234" spans="1:8" ht="14.25">
      <c r="A234" s="114" t="s">
        <v>413</v>
      </c>
      <c r="B234" s="252" t="s">
        <v>420</v>
      </c>
      <c r="C234" s="130">
        <v>169062</v>
      </c>
      <c r="D234" s="150">
        <v>134539</v>
      </c>
      <c r="E234" s="150">
        <v>189078</v>
      </c>
      <c r="F234" s="150">
        <v>160000</v>
      </c>
      <c r="G234" s="150">
        <v>160000</v>
      </c>
      <c r="H234" s="206"/>
    </row>
    <row r="235" spans="1:8" ht="14.25">
      <c r="A235" s="114" t="s">
        <v>382</v>
      </c>
      <c r="B235" s="252" t="s">
        <v>398</v>
      </c>
      <c r="C235" s="130">
        <v>24470</v>
      </c>
      <c r="D235" s="150">
        <v>124539</v>
      </c>
      <c r="E235" s="150">
        <v>137892</v>
      </c>
      <c r="F235" s="150">
        <v>2400</v>
      </c>
      <c r="G235" s="150">
        <v>2450</v>
      </c>
      <c r="H235" s="206"/>
    </row>
    <row r="236" spans="1:8" ht="14.25">
      <c r="A236" s="114" t="s">
        <v>404</v>
      </c>
      <c r="B236" s="252" t="s">
        <v>419</v>
      </c>
      <c r="C236" s="130">
        <v>23772</v>
      </c>
      <c r="D236" s="150">
        <v>13469</v>
      </c>
      <c r="E236" s="150">
        <v>15000</v>
      </c>
      <c r="F236" s="150">
        <v>15000</v>
      </c>
      <c r="G236" s="150">
        <v>15000</v>
      </c>
      <c r="H236" s="206"/>
    </row>
    <row r="237" spans="1:8" ht="14.25">
      <c r="A237" s="63" t="s">
        <v>238</v>
      </c>
      <c r="B237" s="44" t="s">
        <v>99</v>
      </c>
      <c r="C237" s="130">
        <v>34964</v>
      </c>
      <c r="D237" s="150">
        <v>30823</v>
      </c>
      <c r="E237" s="150">
        <v>33500</v>
      </c>
      <c r="F237" s="150">
        <v>34000</v>
      </c>
      <c r="G237" s="150">
        <v>34000</v>
      </c>
      <c r="H237" s="206"/>
    </row>
    <row r="238" spans="1:8" ht="14.25">
      <c r="A238" s="63" t="s">
        <v>239</v>
      </c>
      <c r="B238" s="44" t="s">
        <v>331</v>
      </c>
      <c r="C238" s="130">
        <v>3547</v>
      </c>
      <c r="D238" s="150">
        <v>0</v>
      </c>
      <c r="E238" s="150">
        <v>0</v>
      </c>
      <c r="F238" s="150">
        <v>0</v>
      </c>
      <c r="G238" s="150">
        <v>0</v>
      </c>
      <c r="H238" s="206"/>
    </row>
    <row r="239" spans="1:8" ht="14.25">
      <c r="A239" s="63" t="s">
        <v>239</v>
      </c>
      <c r="B239" s="44" t="s">
        <v>240</v>
      </c>
      <c r="C239" s="130">
        <v>118093</v>
      </c>
      <c r="D239" s="150">
        <v>71023</v>
      </c>
      <c r="E239" s="150">
        <v>102775</v>
      </c>
      <c r="F239" s="150">
        <v>104975</v>
      </c>
      <c r="G239" s="150">
        <v>104975</v>
      </c>
      <c r="H239" s="206"/>
    </row>
    <row r="240" spans="1:8" ht="14.25">
      <c r="A240" s="63" t="s">
        <v>239</v>
      </c>
      <c r="B240" s="44" t="s">
        <v>241</v>
      </c>
      <c r="C240" s="133">
        <v>6088</v>
      </c>
      <c r="D240" s="148">
        <v>1726</v>
      </c>
      <c r="E240" s="148">
        <v>5100</v>
      </c>
      <c r="F240" s="148">
        <v>5100</v>
      </c>
      <c r="G240" s="148">
        <v>11500</v>
      </c>
      <c r="H240" s="206"/>
    </row>
    <row r="241" spans="1:8" ht="14.25">
      <c r="A241" s="56" t="s">
        <v>242</v>
      </c>
      <c r="B241" s="48" t="s">
        <v>243</v>
      </c>
      <c r="C241" s="137">
        <f>(C211+C216+C221+C226+C230+C237+C238+C239+C240)</f>
        <v>2250578</v>
      </c>
      <c r="D241" s="137">
        <f>D211+D216+D221+D226+D230+D237+D238+D239+D240</f>
        <v>2453992</v>
      </c>
      <c r="E241" s="137">
        <f>E211+E216+E221+E226+E230+E237+E238+E239+E240</f>
        <v>2537337.9299999997</v>
      </c>
      <c r="F241" s="137">
        <f>F211+F216+F221+F226+F230+F237+F238+F239+F240</f>
        <v>2425753</v>
      </c>
      <c r="G241" s="137">
        <f>G211+G216+G221+G226+G230+G237+G238+G239+G240</f>
        <v>2435351</v>
      </c>
      <c r="H241" s="228"/>
    </row>
    <row r="242" spans="1:8" ht="14.25">
      <c r="A242" s="43" t="s">
        <v>244</v>
      </c>
      <c r="B242" s="141" t="s">
        <v>401</v>
      </c>
      <c r="C242" s="130">
        <f>SUM(C243:C247)</f>
        <v>3248425</v>
      </c>
      <c r="D242" s="150">
        <f>SUM(D243:D247)</f>
        <v>3680005</v>
      </c>
      <c r="E242" s="150">
        <f>SUM(E243:E247)</f>
        <v>3963363</v>
      </c>
      <c r="F242" s="150">
        <f>SUM(F243:F247)</f>
        <v>3965349</v>
      </c>
      <c r="G242" s="150">
        <f>SUM(G243:G247)</f>
        <v>3967349</v>
      </c>
      <c r="H242" s="206"/>
    </row>
    <row r="243" spans="1:8" ht="14.25">
      <c r="A243" s="114" t="s">
        <v>385</v>
      </c>
      <c r="B243" s="252" t="s">
        <v>384</v>
      </c>
      <c r="C243" s="130">
        <v>2523764</v>
      </c>
      <c r="D243" s="150">
        <v>2882100</v>
      </c>
      <c r="E243" s="150">
        <v>3124664</v>
      </c>
      <c r="F243" s="150">
        <v>3184824</v>
      </c>
      <c r="G243" s="150">
        <v>3184824</v>
      </c>
      <c r="H243" s="219"/>
    </row>
    <row r="244" spans="1:8" ht="14.25">
      <c r="A244" s="114" t="s">
        <v>381</v>
      </c>
      <c r="B244" s="253" t="s">
        <v>383</v>
      </c>
      <c r="C244" s="130">
        <v>667290</v>
      </c>
      <c r="D244" s="150">
        <v>652160</v>
      </c>
      <c r="E244" s="150">
        <v>735449</v>
      </c>
      <c r="F244" s="150">
        <v>702525</v>
      </c>
      <c r="G244" s="150">
        <v>703525</v>
      </c>
      <c r="H244" s="206"/>
    </row>
    <row r="245" spans="1:8" ht="14.25">
      <c r="A245" s="114" t="s">
        <v>393</v>
      </c>
      <c r="B245" s="252" t="s">
        <v>394</v>
      </c>
      <c r="C245" s="130">
        <f>'[1]kekavas skola'!$E$53</f>
        <v>0</v>
      </c>
      <c r="D245" s="150">
        <v>13338</v>
      </c>
      <c r="E245" s="150">
        <v>7000</v>
      </c>
      <c r="F245" s="150">
        <v>0</v>
      </c>
      <c r="G245" s="150">
        <v>0</v>
      </c>
      <c r="H245" s="206"/>
    </row>
    <row r="246" spans="1:8" ht="14.25">
      <c r="A246" s="114" t="s">
        <v>382</v>
      </c>
      <c r="B246" s="252" t="s">
        <v>398</v>
      </c>
      <c r="C246" s="130">
        <v>47689</v>
      </c>
      <c r="D246" s="150">
        <v>119722</v>
      </c>
      <c r="E246" s="150">
        <v>77750</v>
      </c>
      <c r="F246" s="150">
        <v>59000</v>
      </c>
      <c r="G246" s="150">
        <v>59000</v>
      </c>
      <c r="H246" s="206"/>
    </row>
    <row r="247" spans="1:8" ht="14.25">
      <c r="A247" s="114" t="s">
        <v>404</v>
      </c>
      <c r="B247" s="252" t="s">
        <v>419</v>
      </c>
      <c r="C247" s="130">
        <v>9682</v>
      </c>
      <c r="D247" s="150">
        <v>12685</v>
      </c>
      <c r="E247" s="150">
        <v>18500</v>
      </c>
      <c r="F247" s="150">
        <v>19000</v>
      </c>
      <c r="G247" s="150">
        <v>20000</v>
      </c>
      <c r="H247" s="206"/>
    </row>
    <row r="248" spans="1:8" ht="14.25">
      <c r="A248" s="43" t="s">
        <v>245</v>
      </c>
      <c r="B248" s="141" t="s">
        <v>402</v>
      </c>
      <c r="C248" s="130">
        <f>SUM(C249:C252)</f>
        <v>522781</v>
      </c>
      <c r="D248" s="150">
        <f>SUM(D249:D252)</f>
        <v>529286</v>
      </c>
      <c r="E248" s="150">
        <f>SUM(E249:E252)</f>
        <v>563938</v>
      </c>
      <c r="F248" s="150">
        <f>SUM(F249:F252)</f>
        <v>547031</v>
      </c>
      <c r="G248" s="150">
        <f>SUM(G249:G252)</f>
        <v>547031</v>
      </c>
      <c r="H248" s="206"/>
    </row>
    <row r="249" spans="1:8" ht="14.25">
      <c r="A249" s="114" t="s">
        <v>385</v>
      </c>
      <c r="B249" s="252" t="s">
        <v>384</v>
      </c>
      <c r="C249" s="130">
        <v>416793</v>
      </c>
      <c r="D249" s="150">
        <v>416650</v>
      </c>
      <c r="E249" s="150">
        <v>410537</v>
      </c>
      <c r="F249" s="150">
        <v>405527</v>
      </c>
      <c r="G249" s="150">
        <v>405527</v>
      </c>
      <c r="H249" s="229"/>
    </row>
    <row r="250" spans="1:8" ht="14.25">
      <c r="A250" s="114" t="s">
        <v>381</v>
      </c>
      <c r="B250" s="253" t="s">
        <v>383</v>
      </c>
      <c r="C250" s="130">
        <v>100586</v>
      </c>
      <c r="D250" s="150">
        <v>100329</v>
      </c>
      <c r="E250" s="150">
        <v>138862</v>
      </c>
      <c r="F250" s="150">
        <v>127965</v>
      </c>
      <c r="G250" s="150">
        <v>127965</v>
      </c>
      <c r="H250" s="206"/>
    </row>
    <row r="251" spans="1:8" ht="14.25">
      <c r="A251" s="114" t="s">
        <v>393</v>
      </c>
      <c r="B251" s="252" t="s">
        <v>394</v>
      </c>
      <c r="C251" s="130">
        <v>0</v>
      </c>
      <c r="D251" s="150">
        <v>4130</v>
      </c>
      <c r="E251" s="150">
        <v>1500</v>
      </c>
      <c r="F251" s="150">
        <v>1500</v>
      </c>
      <c r="G251" s="150">
        <v>1500</v>
      </c>
      <c r="H251" s="206"/>
    </row>
    <row r="252" spans="1:8" ht="14.25">
      <c r="A252" s="114" t="s">
        <v>382</v>
      </c>
      <c r="B252" s="252" t="s">
        <v>398</v>
      </c>
      <c r="C252" s="130">
        <v>5402</v>
      </c>
      <c r="D252" s="150">
        <v>8177</v>
      </c>
      <c r="E252" s="150">
        <v>13039</v>
      </c>
      <c r="F252" s="150">
        <v>12039</v>
      </c>
      <c r="G252" s="150">
        <v>12039</v>
      </c>
      <c r="H252" s="206"/>
    </row>
    <row r="253" spans="1:8" ht="14.25">
      <c r="A253" s="43" t="s">
        <v>244</v>
      </c>
      <c r="B253" s="141" t="s">
        <v>403</v>
      </c>
      <c r="C253" s="130">
        <f>SUM(C254:C258)</f>
        <v>1658637</v>
      </c>
      <c r="D253" s="150">
        <f>SUM(D254:D258)</f>
        <v>1746499</v>
      </c>
      <c r="E253" s="150">
        <f>SUM(E254:E258)</f>
        <v>1819557</v>
      </c>
      <c r="F253" s="150">
        <f>SUM(F254:F258)</f>
        <v>1789203</v>
      </c>
      <c r="G253" s="150">
        <f>SUM(G254:G258)</f>
        <v>1789203</v>
      </c>
      <c r="H253" s="206"/>
    </row>
    <row r="254" spans="1:8" ht="14.25">
      <c r="A254" s="114" t="s">
        <v>385</v>
      </c>
      <c r="B254" s="252" t="s">
        <v>384</v>
      </c>
      <c r="C254" s="130">
        <v>1316215</v>
      </c>
      <c r="D254" s="150">
        <v>1413273</v>
      </c>
      <c r="E254" s="150">
        <v>1473259</v>
      </c>
      <c r="F254" s="150">
        <v>1457605</v>
      </c>
      <c r="G254" s="150">
        <v>1457605</v>
      </c>
      <c r="H254" s="206"/>
    </row>
    <row r="255" spans="1:8" ht="14.25">
      <c r="A255" s="114" t="s">
        <v>381</v>
      </c>
      <c r="B255" s="253" t="s">
        <v>383</v>
      </c>
      <c r="C255" s="130">
        <v>299249</v>
      </c>
      <c r="D255" s="150">
        <v>281422</v>
      </c>
      <c r="E255" s="150">
        <v>292925</v>
      </c>
      <c r="F255" s="150">
        <v>303826</v>
      </c>
      <c r="G255" s="150">
        <v>303826</v>
      </c>
      <c r="H255" s="219"/>
    </row>
    <row r="256" spans="1:8" ht="14.25">
      <c r="A256" s="114" t="s">
        <v>393</v>
      </c>
      <c r="B256" s="252" t="s">
        <v>394</v>
      </c>
      <c r="C256" s="130">
        <f>'[1]balozu skola'!$E$49</f>
        <v>0</v>
      </c>
      <c r="D256" s="150">
        <v>22497</v>
      </c>
      <c r="E256" s="150">
        <v>22200</v>
      </c>
      <c r="F256" s="150">
        <v>0</v>
      </c>
      <c r="G256" s="150">
        <v>0</v>
      </c>
      <c r="H256" s="206"/>
    </row>
    <row r="257" spans="1:8" ht="14.25">
      <c r="A257" s="114" t="s">
        <v>382</v>
      </c>
      <c r="B257" s="252" t="s">
        <v>398</v>
      </c>
      <c r="C257" s="130">
        <v>38731</v>
      </c>
      <c r="D257" s="150">
        <v>24957</v>
      </c>
      <c r="E257" s="150">
        <v>26822</v>
      </c>
      <c r="F257" s="150">
        <v>23272</v>
      </c>
      <c r="G257" s="150">
        <v>23272</v>
      </c>
      <c r="H257" s="206"/>
    </row>
    <row r="258" spans="1:8" ht="14.25">
      <c r="A258" s="114" t="s">
        <v>404</v>
      </c>
      <c r="B258" s="252" t="s">
        <v>405</v>
      </c>
      <c r="C258" s="130">
        <v>4442</v>
      </c>
      <c r="D258" s="150">
        <v>4350</v>
      </c>
      <c r="E258" s="150">
        <v>4351</v>
      </c>
      <c r="F258" s="150">
        <f>'[1]balozu skola'!$F$76</f>
        <v>4500</v>
      </c>
      <c r="G258" s="150">
        <f>'[1]balozu skola'!$F$76</f>
        <v>4500</v>
      </c>
      <c r="H258" s="206"/>
    </row>
    <row r="259" spans="1:8" ht="14.25">
      <c r="A259" s="43" t="s">
        <v>244</v>
      </c>
      <c r="B259" s="141" t="s">
        <v>406</v>
      </c>
      <c r="C259" s="130">
        <f>SUM(C260:C263)</f>
        <v>1012459</v>
      </c>
      <c r="D259" s="150">
        <f>SUM(D260:D263)</f>
        <v>1050439</v>
      </c>
      <c r="E259" s="150">
        <f>SUM(E260:E263)</f>
        <v>1085261</v>
      </c>
      <c r="F259" s="150">
        <f>SUM(F260:F263)</f>
        <v>1093782</v>
      </c>
      <c r="G259" s="150">
        <f>SUM(G260:G263)</f>
        <v>1102985</v>
      </c>
      <c r="H259" s="206"/>
    </row>
    <row r="260" spans="1:8" ht="14.25">
      <c r="A260" s="114" t="s">
        <v>385</v>
      </c>
      <c r="B260" s="252" t="s">
        <v>384</v>
      </c>
      <c r="C260" s="130">
        <v>731328</v>
      </c>
      <c r="D260" s="150">
        <v>776514</v>
      </c>
      <c r="E260" s="150">
        <v>823102</v>
      </c>
      <c r="F260" s="150">
        <v>828199</v>
      </c>
      <c r="G260" s="150">
        <v>836352</v>
      </c>
      <c r="H260" s="219"/>
    </row>
    <row r="261" spans="1:8" ht="14.25">
      <c r="A261" s="114" t="s">
        <v>381</v>
      </c>
      <c r="B261" s="253" t="s">
        <v>383</v>
      </c>
      <c r="C261" s="130">
        <v>270404</v>
      </c>
      <c r="D261" s="150">
        <v>168782</v>
      </c>
      <c r="E261" s="150">
        <v>237966</v>
      </c>
      <c r="F261" s="150">
        <v>242583</v>
      </c>
      <c r="G261" s="150">
        <v>243633</v>
      </c>
      <c r="H261" s="206"/>
    </row>
    <row r="262" spans="1:8" ht="14.25">
      <c r="A262" s="114" t="s">
        <v>393</v>
      </c>
      <c r="B262" s="252" t="s">
        <v>394</v>
      </c>
      <c r="C262" s="130">
        <f>'[1]daugmales skola'!$E$55</f>
        <v>0</v>
      </c>
      <c r="D262" s="150">
        <v>70873</v>
      </c>
      <c r="E262" s="150">
        <v>0</v>
      </c>
      <c r="F262" s="150">
        <v>0</v>
      </c>
      <c r="G262" s="150">
        <v>0</v>
      </c>
      <c r="H262" s="206"/>
    </row>
    <row r="263" spans="1:8" ht="14.25">
      <c r="A263" s="114" t="s">
        <v>382</v>
      </c>
      <c r="B263" s="252" t="s">
        <v>398</v>
      </c>
      <c r="C263" s="130">
        <v>10727</v>
      </c>
      <c r="D263" s="150">
        <v>34270</v>
      </c>
      <c r="E263" s="150">
        <v>24193</v>
      </c>
      <c r="F263" s="150">
        <v>23000</v>
      </c>
      <c r="G263" s="150">
        <v>23000</v>
      </c>
      <c r="H263" s="206"/>
    </row>
    <row r="264" spans="1:8" ht="14.25">
      <c r="A264" s="43" t="s">
        <v>246</v>
      </c>
      <c r="B264" s="141" t="s">
        <v>407</v>
      </c>
      <c r="C264" s="130">
        <f>SUM(C265:C268)</f>
        <v>924563</v>
      </c>
      <c r="D264" s="150">
        <f>SUM(D265:D268)</f>
        <v>952952</v>
      </c>
      <c r="E264" s="150">
        <f>SUM(E265:E268)</f>
        <v>1042198</v>
      </c>
      <c r="F264" s="150">
        <f>SUM(F265:F268)</f>
        <v>950213</v>
      </c>
      <c r="G264" s="150">
        <f>SUM(G265:G268)</f>
        <v>950213</v>
      </c>
      <c r="H264" s="206"/>
    </row>
    <row r="265" spans="1:8" ht="14.25">
      <c r="A265" s="114" t="s">
        <v>385</v>
      </c>
      <c r="B265" s="252" t="s">
        <v>384</v>
      </c>
      <c r="C265" s="130">
        <v>799526</v>
      </c>
      <c r="D265" s="150">
        <v>816965</v>
      </c>
      <c r="E265" s="150">
        <v>829823</v>
      </c>
      <c r="F265" s="150">
        <v>801098</v>
      </c>
      <c r="G265" s="150">
        <v>801098</v>
      </c>
      <c r="H265" s="219"/>
    </row>
    <row r="266" spans="1:8" ht="14.25">
      <c r="A266" s="114" t="s">
        <v>381</v>
      </c>
      <c r="B266" s="253" t="s">
        <v>383</v>
      </c>
      <c r="C266" s="130">
        <v>108185</v>
      </c>
      <c r="D266" s="150">
        <v>114660</v>
      </c>
      <c r="E266" s="150">
        <v>159325</v>
      </c>
      <c r="F266" s="150">
        <v>142115</v>
      </c>
      <c r="G266" s="150">
        <v>142115</v>
      </c>
      <c r="H266" s="206"/>
    </row>
    <row r="267" spans="1:8" ht="14.25">
      <c r="A267" s="114" t="s">
        <v>393</v>
      </c>
      <c r="B267" s="252" t="s">
        <v>394</v>
      </c>
      <c r="C267" s="130">
        <f>'[1]ievina'!$E$43</f>
        <v>0</v>
      </c>
      <c r="D267" s="150">
        <v>15446</v>
      </c>
      <c r="E267" s="150">
        <v>0</v>
      </c>
      <c r="F267" s="150">
        <v>0</v>
      </c>
      <c r="G267" s="150">
        <v>0</v>
      </c>
      <c r="H267" s="206"/>
    </row>
    <row r="268" spans="1:8" ht="14.25">
      <c r="A268" s="114" t="s">
        <v>382</v>
      </c>
      <c r="B268" s="252" t="s">
        <v>398</v>
      </c>
      <c r="C268" s="130">
        <v>16852</v>
      </c>
      <c r="D268" s="150">
        <v>5881</v>
      </c>
      <c r="E268" s="150">
        <v>53050</v>
      </c>
      <c r="F268" s="150">
        <v>7000</v>
      </c>
      <c r="G268" s="150">
        <v>7000</v>
      </c>
      <c r="H268" s="206"/>
    </row>
    <row r="269" spans="1:8" ht="14.25">
      <c r="A269" s="43" t="s">
        <v>246</v>
      </c>
      <c r="B269" s="141" t="s">
        <v>408</v>
      </c>
      <c r="C269" s="130">
        <f>SUM(C270:C273)</f>
        <v>916610</v>
      </c>
      <c r="D269" s="150">
        <f>SUM(D270:D273)</f>
        <v>874990</v>
      </c>
      <c r="E269" s="150">
        <f>SUM(E270:E273)</f>
        <v>963610</v>
      </c>
      <c r="F269" s="150">
        <f>SUM(F270:F273)</f>
        <v>907145</v>
      </c>
      <c r="G269" s="150">
        <f>SUM(G270:G273)</f>
        <v>907145</v>
      </c>
      <c r="H269" s="206"/>
    </row>
    <row r="270" spans="1:8" ht="14.25">
      <c r="A270" s="114" t="s">
        <v>385</v>
      </c>
      <c r="B270" s="252" t="s">
        <v>384</v>
      </c>
      <c r="C270" s="144">
        <v>791161</v>
      </c>
      <c r="D270" s="150">
        <v>765151</v>
      </c>
      <c r="E270" s="150">
        <v>831393</v>
      </c>
      <c r="F270" s="150">
        <v>798128</v>
      </c>
      <c r="G270" s="150">
        <v>798128</v>
      </c>
      <c r="H270" s="219"/>
    </row>
    <row r="271" spans="1:8" ht="14.25">
      <c r="A271" s="114" t="s">
        <v>381</v>
      </c>
      <c r="B271" s="253" t="s">
        <v>383</v>
      </c>
      <c r="C271" s="130">
        <v>100135</v>
      </c>
      <c r="D271" s="149">
        <v>90134</v>
      </c>
      <c r="E271" s="150">
        <v>109017</v>
      </c>
      <c r="F271" s="150">
        <v>109017</v>
      </c>
      <c r="G271" s="150">
        <v>109017</v>
      </c>
      <c r="H271" s="206"/>
    </row>
    <row r="272" spans="1:8" ht="14.25">
      <c r="A272" s="114" t="s">
        <v>393</v>
      </c>
      <c r="B272" s="252" t="s">
        <v>394</v>
      </c>
      <c r="C272" s="130">
        <f>'[1]zvaigznite'!$E$44</f>
        <v>0</v>
      </c>
      <c r="D272" s="150">
        <v>16555</v>
      </c>
      <c r="E272" s="150">
        <v>16000</v>
      </c>
      <c r="F272" s="150">
        <v>0</v>
      </c>
      <c r="G272" s="150">
        <v>0</v>
      </c>
      <c r="H272" s="206"/>
    </row>
    <row r="273" spans="1:8" ht="14.25">
      <c r="A273" s="114" t="s">
        <v>382</v>
      </c>
      <c r="B273" s="252" t="s">
        <v>398</v>
      </c>
      <c r="C273" s="130">
        <v>25314</v>
      </c>
      <c r="D273" s="150">
        <v>3150</v>
      </c>
      <c r="E273" s="150">
        <v>7200</v>
      </c>
      <c r="F273" s="150">
        <v>0</v>
      </c>
      <c r="G273" s="150">
        <v>0</v>
      </c>
      <c r="H273" s="206"/>
    </row>
    <row r="274" spans="1:8" ht="14.25">
      <c r="A274" s="43" t="s">
        <v>246</v>
      </c>
      <c r="B274" s="141" t="s">
        <v>409</v>
      </c>
      <c r="C274" s="130">
        <f>SUM(C275:C278)</f>
        <v>1002373</v>
      </c>
      <c r="D274" s="150">
        <f>SUM(D275:D278)</f>
        <v>1031689</v>
      </c>
      <c r="E274" s="150">
        <f>SUM(E275:E278)</f>
        <v>1113324</v>
      </c>
      <c r="F274" s="150">
        <f>SUM(F275:F278)</f>
        <v>1063922</v>
      </c>
      <c r="G274" s="150">
        <f>SUM(G275:G278)</f>
        <v>1063922</v>
      </c>
      <c r="H274" s="206"/>
    </row>
    <row r="275" spans="1:8" ht="14.25">
      <c r="A275" s="114" t="s">
        <v>385</v>
      </c>
      <c r="B275" s="252" t="s">
        <v>384</v>
      </c>
      <c r="C275" s="130">
        <v>848694</v>
      </c>
      <c r="D275" s="150">
        <v>872615</v>
      </c>
      <c r="E275" s="150">
        <v>924258</v>
      </c>
      <c r="F275" s="150">
        <v>893809</v>
      </c>
      <c r="G275" s="150">
        <v>893809</v>
      </c>
      <c r="H275" s="219"/>
    </row>
    <row r="276" spans="1:8" ht="14.25">
      <c r="A276" s="114" t="s">
        <v>381</v>
      </c>
      <c r="B276" s="253" t="s">
        <v>383</v>
      </c>
      <c r="C276" s="130">
        <v>146470</v>
      </c>
      <c r="D276" s="150">
        <v>135387</v>
      </c>
      <c r="E276" s="150">
        <v>162027</v>
      </c>
      <c r="F276" s="150">
        <v>162027</v>
      </c>
      <c r="G276" s="150">
        <v>162027</v>
      </c>
      <c r="H276" s="206"/>
    </row>
    <row r="277" spans="1:8" ht="14.25">
      <c r="A277" s="114" t="s">
        <v>393</v>
      </c>
      <c r="B277" s="252" t="s">
        <v>394</v>
      </c>
      <c r="C277" s="130">
        <v>0</v>
      </c>
      <c r="D277" s="150">
        <v>13093</v>
      </c>
      <c r="E277" s="150">
        <v>17743</v>
      </c>
      <c r="F277" s="150">
        <v>0</v>
      </c>
      <c r="G277" s="150">
        <v>0</v>
      </c>
      <c r="H277" s="206"/>
    </row>
    <row r="278" spans="1:8" ht="14.25">
      <c r="A278" s="114" t="s">
        <v>382</v>
      </c>
      <c r="B278" s="252" t="s">
        <v>398</v>
      </c>
      <c r="C278" s="130">
        <v>7209</v>
      </c>
      <c r="D278" s="150">
        <v>10594</v>
      </c>
      <c r="E278" s="150">
        <v>9296</v>
      </c>
      <c r="F278" s="150">
        <v>8086</v>
      </c>
      <c r="G278" s="150">
        <v>8086</v>
      </c>
      <c r="H278" s="206"/>
    </row>
    <row r="279" spans="1:8" ht="14.25">
      <c r="A279" s="43" t="s">
        <v>246</v>
      </c>
      <c r="B279" s="141" t="s">
        <v>410</v>
      </c>
      <c r="C279" s="130">
        <f>SUM(C280:C283)</f>
        <v>953604</v>
      </c>
      <c r="D279" s="150">
        <f>SUM(D280:D283)</f>
        <v>1014619</v>
      </c>
      <c r="E279" s="150">
        <f>SUM(E280:E283)</f>
        <v>1137855</v>
      </c>
      <c r="F279" s="150">
        <f>SUM(F280:F283)</f>
        <v>1075669</v>
      </c>
      <c r="G279" s="150">
        <f>SUM(G280:G283)</f>
        <v>1075669</v>
      </c>
      <c r="H279" s="206"/>
    </row>
    <row r="280" spans="1:8" ht="14.25">
      <c r="A280" s="114" t="s">
        <v>385</v>
      </c>
      <c r="B280" s="252" t="s">
        <v>384</v>
      </c>
      <c r="C280" s="130">
        <v>660482</v>
      </c>
      <c r="D280" s="150">
        <v>740424</v>
      </c>
      <c r="E280" s="150">
        <v>843754</v>
      </c>
      <c r="F280" s="150">
        <v>774668</v>
      </c>
      <c r="G280" s="150">
        <v>774668</v>
      </c>
      <c r="H280" s="219"/>
    </row>
    <row r="281" spans="1:8" ht="14.25">
      <c r="A281" s="114" t="s">
        <v>381</v>
      </c>
      <c r="B281" s="253" t="s">
        <v>383</v>
      </c>
      <c r="C281" s="130">
        <v>291592</v>
      </c>
      <c r="D281" s="150">
        <v>272545</v>
      </c>
      <c r="E281" s="150">
        <v>286601</v>
      </c>
      <c r="F281" s="150">
        <v>296601</v>
      </c>
      <c r="G281" s="150">
        <v>296601</v>
      </c>
      <c r="H281" s="206"/>
    </row>
    <row r="282" spans="1:8" ht="14.25">
      <c r="A282" s="114" t="s">
        <v>393</v>
      </c>
      <c r="B282" s="252" t="s">
        <v>394</v>
      </c>
      <c r="C282" s="130">
        <f>'[1]bitite'!$E$46</f>
        <v>0</v>
      </c>
      <c r="D282" s="150">
        <f>'[1]bitite'!$F$46</f>
        <v>0</v>
      </c>
      <c r="E282" s="150">
        <f>'[1]bitite'!$F$46</f>
        <v>0</v>
      </c>
      <c r="F282" s="150">
        <f>'[1]bitite'!$F$46</f>
        <v>0</v>
      </c>
      <c r="G282" s="150">
        <f>'[1]bitite'!$F$46</f>
        <v>0</v>
      </c>
      <c r="H282" s="206"/>
    </row>
    <row r="283" spans="1:8" ht="14.25">
      <c r="A283" s="114" t="s">
        <v>382</v>
      </c>
      <c r="B283" s="252" t="s">
        <v>398</v>
      </c>
      <c r="C283" s="130">
        <v>1530</v>
      </c>
      <c r="D283" s="150">
        <v>1650</v>
      </c>
      <c r="E283" s="150">
        <v>7500</v>
      </c>
      <c r="F283" s="150">
        <v>4400</v>
      </c>
      <c r="G283" s="150">
        <v>4400</v>
      </c>
      <c r="H283" s="206"/>
    </row>
    <row r="284" spans="1:8" ht="14.25">
      <c r="A284" s="43" t="s">
        <v>247</v>
      </c>
      <c r="B284" s="141" t="s">
        <v>411</v>
      </c>
      <c r="C284" s="130">
        <f>SUM(C285:C288)</f>
        <v>326742</v>
      </c>
      <c r="D284" s="150">
        <f>SUM(D285:D288)</f>
        <v>316648</v>
      </c>
      <c r="E284" s="150">
        <f>SUM(E285:E288)</f>
        <v>366267</v>
      </c>
      <c r="F284" s="150">
        <f>SUM(F285:F288)</f>
        <v>367581</v>
      </c>
      <c r="G284" s="150">
        <f>SUM(G285:G288)</f>
        <v>367581</v>
      </c>
      <c r="H284" s="206"/>
    </row>
    <row r="285" spans="1:8" ht="14.25">
      <c r="A285" s="114" t="s">
        <v>385</v>
      </c>
      <c r="B285" s="252" t="s">
        <v>384</v>
      </c>
      <c r="C285" s="130">
        <v>264911</v>
      </c>
      <c r="D285" s="150">
        <v>265436</v>
      </c>
      <c r="E285" s="150">
        <v>312882</v>
      </c>
      <c r="F285" s="150">
        <v>317197</v>
      </c>
      <c r="G285" s="150">
        <v>317197</v>
      </c>
      <c r="H285" s="219"/>
    </row>
    <row r="286" spans="1:8" ht="14.25">
      <c r="A286" s="114" t="s">
        <v>381</v>
      </c>
      <c r="B286" s="253" t="s">
        <v>383</v>
      </c>
      <c r="C286" s="130">
        <v>56710</v>
      </c>
      <c r="D286" s="150">
        <v>38192</v>
      </c>
      <c r="E286" s="150">
        <v>50385</v>
      </c>
      <c r="F286" s="150">
        <v>50384</v>
      </c>
      <c r="G286" s="150">
        <v>50384</v>
      </c>
      <c r="H286" s="206"/>
    </row>
    <row r="287" spans="1:8" ht="14.25">
      <c r="A287" s="114" t="s">
        <v>393</v>
      </c>
      <c r="B287" s="252" t="s">
        <v>394</v>
      </c>
      <c r="C287" s="130">
        <f>'[1]makslas skola'!$E$46</f>
        <v>0</v>
      </c>
      <c r="D287" s="150">
        <v>2460</v>
      </c>
      <c r="E287" s="150">
        <v>3000</v>
      </c>
      <c r="F287" s="150">
        <f>'[1]makslas skola'!$F$46</f>
        <v>0</v>
      </c>
      <c r="G287" s="150">
        <f>'[1]makslas skola'!$F$46</f>
        <v>0</v>
      </c>
      <c r="H287" s="206"/>
    </row>
    <row r="288" spans="1:8" ht="14.25">
      <c r="A288" s="114" t="s">
        <v>382</v>
      </c>
      <c r="B288" s="252" t="s">
        <v>398</v>
      </c>
      <c r="C288" s="130">
        <v>5121</v>
      </c>
      <c r="D288" s="150">
        <v>10560</v>
      </c>
      <c r="E288" s="150">
        <v>0</v>
      </c>
      <c r="F288" s="150">
        <v>0</v>
      </c>
      <c r="G288" s="150">
        <v>0</v>
      </c>
      <c r="H288" s="206"/>
    </row>
    <row r="289" spans="1:8" ht="14.25">
      <c r="A289" s="43" t="s">
        <v>247</v>
      </c>
      <c r="B289" s="141" t="s">
        <v>412</v>
      </c>
      <c r="C289" s="130">
        <f>SUM(C290:C293)</f>
        <v>671497</v>
      </c>
      <c r="D289" s="150">
        <f>SUM(D290:D293)</f>
        <v>647685</v>
      </c>
      <c r="E289" s="150">
        <f>SUM(E290:E293)</f>
        <v>711249</v>
      </c>
      <c r="F289" s="150">
        <f>SUM(F290:F293)</f>
        <v>716960</v>
      </c>
      <c r="G289" s="150">
        <f>SUM(G290:G293)</f>
        <v>716960</v>
      </c>
      <c r="H289" s="206"/>
    </row>
    <row r="290" spans="1:8" ht="14.25">
      <c r="A290" s="114" t="s">
        <v>385</v>
      </c>
      <c r="B290" s="252" t="s">
        <v>384</v>
      </c>
      <c r="C290" s="130">
        <v>546433</v>
      </c>
      <c r="D290" s="150">
        <v>572381</v>
      </c>
      <c r="E290" s="150">
        <v>588873</v>
      </c>
      <c r="F290" s="150">
        <v>599384</v>
      </c>
      <c r="G290" s="150">
        <v>599384</v>
      </c>
      <c r="H290" s="219"/>
    </row>
    <row r="291" spans="1:8" ht="14.25">
      <c r="A291" s="114" t="s">
        <v>381</v>
      </c>
      <c r="B291" s="253" t="s">
        <v>383</v>
      </c>
      <c r="C291" s="130">
        <v>116359</v>
      </c>
      <c r="D291" s="150">
        <v>49523</v>
      </c>
      <c r="E291" s="150">
        <v>83136</v>
      </c>
      <c r="F291" s="150">
        <v>102576</v>
      </c>
      <c r="G291" s="150">
        <v>102576</v>
      </c>
      <c r="H291" s="206"/>
    </row>
    <row r="292" spans="1:8" ht="14.25">
      <c r="A292" s="114" t="s">
        <v>393</v>
      </c>
      <c r="B292" s="252" t="s">
        <v>394</v>
      </c>
      <c r="C292" s="130">
        <v>0</v>
      </c>
      <c r="D292" s="150">
        <v>7091</v>
      </c>
      <c r="E292" s="150">
        <v>16000</v>
      </c>
      <c r="F292" s="150">
        <v>0</v>
      </c>
      <c r="G292" s="150">
        <v>0</v>
      </c>
      <c r="H292" s="206"/>
    </row>
    <row r="293" spans="1:8" ht="14.25">
      <c r="A293" s="114" t="s">
        <v>382</v>
      </c>
      <c r="B293" s="252" t="s">
        <v>398</v>
      </c>
      <c r="C293" s="130">
        <v>8705</v>
      </c>
      <c r="D293" s="150">
        <v>18690</v>
      </c>
      <c r="E293" s="150">
        <v>23240</v>
      </c>
      <c r="F293" s="150">
        <v>15000</v>
      </c>
      <c r="G293" s="150">
        <v>15000</v>
      </c>
      <c r="H293" s="206"/>
    </row>
    <row r="294" spans="1:8" ht="14.25">
      <c r="A294" s="63" t="s">
        <v>247</v>
      </c>
      <c r="B294" s="141" t="s">
        <v>416</v>
      </c>
      <c r="C294" s="130">
        <f>SUM(C295:C297)</f>
        <v>358217</v>
      </c>
      <c r="D294" s="150">
        <f>SUM(D295:D297)</f>
        <v>414025</v>
      </c>
      <c r="E294" s="150">
        <f>SUM(E295:E297)</f>
        <v>439587</v>
      </c>
      <c r="F294" s="150">
        <f>SUM(F295:F297)</f>
        <v>421485</v>
      </c>
      <c r="G294" s="150">
        <f>SUM(G295:G297)</f>
        <v>421485</v>
      </c>
      <c r="H294" s="206"/>
    </row>
    <row r="295" spans="1:8" ht="14.25">
      <c r="A295" s="114" t="s">
        <v>385</v>
      </c>
      <c r="B295" s="252" t="s">
        <v>384</v>
      </c>
      <c r="C295" s="130">
        <v>282173</v>
      </c>
      <c r="D295" s="150">
        <v>342126</v>
      </c>
      <c r="E295" s="150">
        <v>364231</v>
      </c>
      <c r="F295" s="150">
        <v>351190</v>
      </c>
      <c r="G295" s="150">
        <v>351190</v>
      </c>
      <c r="H295" s="219"/>
    </row>
    <row r="296" spans="1:8" ht="14.25">
      <c r="A296" s="114" t="s">
        <v>381</v>
      </c>
      <c r="B296" s="253" t="s">
        <v>383</v>
      </c>
      <c r="C296" s="130">
        <v>73822</v>
      </c>
      <c r="D296" s="150">
        <v>58646</v>
      </c>
      <c r="E296" s="150">
        <v>61356</v>
      </c>
      <c r="F296" s="150">
        <v>66295</v>
      </c>
      <c r="G296" s="150">
        <v>66295</v>
      </c>
      <c r="H296" s="206"/>
    </row>
    <row r="297" spans="1:8" ht="14.25">
      <c r="A297" s="114" t="s">
        <v>382</v>
      </c>
      <c r="B297" s="252" t="s">
        <v>398</v>
      </c>
      <c r="C297" s="130">
        <v>2222</v>
      </c>
      <c r="D297" s="150">
        <v>13253</v>
      </c>
      <c r="E297" s="150">
        <v>14000</v>
      </c>
      <c r="F297" s="150">
        <v>4000</v>
      </c>
      <c r="G297" s="150">
        <v>4000</v>
      </c>
      <c r="H297" s="206"/>
    </row>
    <row r="298" spans="1:8" ht="14.25">
      <c r="A298" s="63" t="s">
        <v>248</v>
      </c>
      <c r="B298" s="141" t="s">
        <v>415</v>
      </c>
      <c r="C298" s="130">
        <f>SUM(C299:C301)</f>
        <v>119804</v>
      </c>
      <c r="D298" s="150">
        <f>SUM(D299:D301)</f>
        <v>49096</v>
      </c>
      <c r="E298" s="150">
        <v>0</v>
      </c>
      <c r="F298" s="150">
        <v>0</v>
      </c>
      <c r="G298" s="150">
        <v>0</v>
      </c>
      <c r="H298" s="206"/>
    </row>
    <row r="299" spans="1:8" ht="14.25">
      <c r="A299" s="114" t="s">
        <v>385</v>
      </c>
      <c r="B299" s="252" t="s">
        <v>384</v>
      </c>
      <c r="C299" s="130">
        <v>82298</v>
      </c>
      <c r="D299" s="150">
        <v>42549</v>
      </c>
      <c r="E299" s="150">
        <v>0</v>
      </c>
      <c r="F299" s="150">
        <v>0</v>
      </c>
      <c r="G299" s="150">
        <v>0</v>
      </c>
      <c r="H299" s="219"/>
    </row>
    <row r="300" spans="1:8" ht="14.25">
      <c r="A300" s="114" t="s">
        <v>381</v>
      </c>
      <c r="B300" s="253" t="s">
        <v>383</v>
      </c>
      <c r="C300" s="130">
        <v>37306</v>
      </c>
      <c r="D300" s="150">
        <v>4048</v>
      </c>
      <c r="E300" s="150">
        <v>0</v>
      </c>
      <c r="F300" s="150">
        <v>0</v>
      </c>
      <c r="G300" s="150">
        <v>0</v>
      </c>
      <c r="H300" s="206"/>
    </row>
    <row r="301" spans="1:8" ht="14.25">
      <c r="A301" s="114" t="s">
        <v>382</v>
      </c>
      <c r="B301" s="252" t="s">
        <v>398</v>
      </c>
      <c r="C301" s="130">
        <v>200</v>
      </c>
      <c r="D301" s="150">
        <v>2499</v>
      </c>
      <c r="E301" s="150">
        <v>0</v>
      </c>
      <c r="F301" s="150">
        <v>0</v>
      </c>
      <c r="G301" s="150">
        <v>0</v>
      </c>
      <c r="H301" s="206"/>
    </row>
    <row r="302" spans="1:9" s="89" customFormat="1" ht="14.25">
      <c r="A302" s="43" t="s">
        <v>247</v>
      </c>
      <c r="B302" s="145" t="s">
        <v>468</v>
      </c>
      <c r="C302" s="130">
        <v>0</v>
      </c>
      <c r="D302" s="150">
        <v>0</v>
      </c>
      <c r="E302" s="150">
        <v>38000</v>
      </c>
      <c r="F302" s="150">
        <v>0</v>
      </c>
      <c r="G302" s="150">
        <v>0</v>
      </c>
      <c r="H302" s="206"/>
      <c r="I302" s="189"/>
    </row>
    <row r="303" spans="1:8" ht="14.25">
      <c r="A303" s="63" t="s">
        <v>250</v>
      </c>
      <c r="B303" s="141" t="s">
        <v>353</v>
      </c>
      <c r="C303" s="130">
        <v>17940</v>
      </c>
      <c r="D303" s="150">
        <v>2900</v>
      </c>
      <c r="E303" s="150">
        <v>113475</v>
      </c>
      <c r="F303" s="150">
        <v>0</v>
      </c>
      <c r="G303" s="150">
        <v>0</v>
      </c>
      <c r="H303" s="206"/>
    </row>
    <row r="304" spans="1:8" ht="14.25">
      <c r="A304" s="63" t="s">
        <v>250</v>
      </c>
      <c r="B304" s="141" t="s">
        <v>332</v>
      </c>
      <c r="C304" s="130">
        <v>21969</v>
      </c>
      <c r="D304" s="150">
        <v>9371</v>
      </c>
      <c r="E304" s="150">
        <f>'[1]kvalit.sistemas'!$G$30</f>
        <v>0</v>
      </c>
      <c r="F304" s="150">
        <f>'[1]kvalit.sistemas'!$G$30</f>
        <v>0</v>
      </c>
      <c r="G304" s="150">
        <f>'[1]kvalit.sistemas'!$G$30</f>
        <v>0</v>
      </c>
      <c r="H304" s="206"/>
    </row>
    <row r="305" spans="1:8" ht="14.25">
      <c r="A305" s="63" t="s">
        <v>250</v>
      </c>
      <c r="B305" s="141" t="s">
        <v>459</v>
      </c>
      <c r="C305" s="130">
        <v>32413</v>
      </c>
      <c r="D305" s="150">
        <v>11566</v>
      </c>
      <c r="E305" s="150">
        <v>17668</v>
      </c>
      <c r="F305" s="150">
        <v>0</v>
      </c>
      <c r="G305" s="150">
        <v>0</v>
      </c>
      <c r="H305" s="206"/>
    </row>
    <row r="306" spans="1:8" ht="14.25">
      <c r="A306" s="63" t="s">
        <v>249</v>
      </c>
      <c r="B306" s="141" t="s">
        <v>442</v>
      </c>
      <c r="C306" s="130">
        <v>0</v>
      </c>
      <c r="D306" s="150">
        <v>0</v>
      </c>
      <c r="E306" s="150">
        <v>7727315</v>
      </c>
      <c r="F306" s="150">
        <v>1536810</v>
      </c>
      <c r="G306" s="150">
        <v>0</v>
      </c>
      <c r="H306" s="206"/>
    </row>
    <row r="307" spans="1:8" ht="14.25">
      <c r="A307" s="63" t="s">
        <v>249</v>
      </c>
      <c r="B307" s="141" t="s">
        <v>59</v>
      </c>
      <c r="C307" s="130">
        <v>1100435</v>
      </c>
      <c r="D307" s="150">
        <v>2997024</v>
      </c>
      <c r="E307" s="150">
        <v>3777387</v>
      </c>
      <c r="F307" s="150">
        <v>388100</v>
      </c>
      <c r="G307" s="150">
        <v>388100</v>
      </c>
      <c r="H307" s="206"/>
    </row>
    <row r="308" spans="1:8" ht="14.25">
      <c r="A308" s="63"/>
      <c r="B308" s="141" t="s">
        <v>458</v>
      </c>
      <c r="C308" s="130">
        <f>SUM(C309:C312)</f>
        <v>244388</v>
      </c>
      <c r="D308" s="150">
        <f>SUM(D309:D312)</f>
        <v>255177</v>
      </c>
      <c r="E308" s="150">
        <f>SUM(E309:E313)</f>
        <v>472930</v>
      </c>
      <c r="F308" s="150">
        <f>SUM(F309:F312)</f>
        <v>456547</v>
      </c>
      <c r="G308" s="150">
        <f>SUM(G309:G312)</f>
        <v>461758</v>
      </c>
      <c r="H308" s="206"/>
    </row>
    <row r="309" spans="1:8" ht="14.25">
      <c r="A309" s="114" t="s">
        <v>385</v>
      </c>
      <c r="B309" s="252" t="s">
        <v>384</v>
      </c>
      <c r="C309" s="130">
        <v>162414</v>
      </c>
      <c r="D309" s="150">
        <v>193835</v>
      </c>
      <c r="E309" s="150">
        <v>332866</v>
      </c>
      <c r="F309" s="150">
        <v>334447</v>
      </c>
      <c r="G309" s="150">
        <v>337018</v>
      </c>
      <c r="H309" s="206"/>
    </row>
    <row r="310" spans="1:8" ht="14.25">
      <c r="A310" s="114" t="s">
        <v>381</v>
      </c>
      <c r="B310" s="253" t="s">
        <v>383</v>
      </c>
      <c r="C310" s="130">
        <v>17679</v>
      </c>
      <c r="D310" s="150">
        <v>10232</v>
      </c>
      <c r="E310" s="150">
        <v>41635</v>
      </c>
      <c r="F310" s="150">
        <v>37420</v>
      </c>
      <c r="G310" s="150">
        <v>38420</v>
      </c>
      <c r="H310" s="206"/>
    </row>
    <row r="311" spans="1:8" ht="14.25">
      <c r="A311" s="114" t="s">
        <v>413</v>
      </c>
      <c r="B311" s="252" t="s">
        <v>414</v>
      </c>
      <c r="C311" s="130">
        <v>42990</v>
      </c>
      <c r="D311" s="150">
        <v>32896</v>
      </c>
      <c r="E311" s="150">
        <v>54004</v>
      </c>
      <c r="F311" s="150">
        <v>55680</v>
      </c>
      <c r="G311" s="150">
        <v>57320</v>
      </c>
      <c r="H311" s="206"/>
    </row>
    <row r="312" spans="1:8" ht="14.25">
      <c r="A312" s="116" t="s">
        <v>404</v>
      </c>
      <c r="B312" s="64" t="s">
        <v>405</v>
      </c>
      <c r="C312" s="130">
        <v>21305</v>
      </c>
      <c r="D312" s="150">
        <v>18214</v>
      </c>
      <c r="E312" s="150">
        <v>29000</v>
      </c>
      <c r="F312" s="150">
        <v>29000</v>
      </c>
      <c r="G312" s="150">
        <v>29000</v>
      </c>
      <c r="H312" s="206"/>
    </row>
    <row r="313" spans="1:9" s="89" customFormat="1" ht="14.25">
      <c r="A313" s="116" t="s">
        <v>417</v>
      </c>
      <c r="B313" s="64" t="s">
        <v>531</v>
      </c>
      <c r="C313" s="130">
        <v>0</v>
      </c>
      <c r="D313" s="150">
        <v>0</v>
      </c>
      <c r="E313" s="150">
        <v>15425</v>
      </c>
      <c r="F313" s="150">
        <v>0</v>
      </c>
      <c r="G313" s="150">
        <v>0</v>
      </c>
      <c r="H313" s="206"/>
      <c r="I313" s="189"/>
    </row>
    <row r="314" spans="1:8" ht="14.25">
      <c r="A314" s="63" t="s">
        <v>251</v>
      </c>
      <c r="B314" s="44" t="s">
        <v>480</v>
      </c>
      <c r="C314" s="130">
        <v>492222</v>
      </c>
      <c r="D314" s="150">
        <v>441494</v>
      </c>
      <c r="E314" s="150">
        <v>560336</v>
      </c>
      <c r="F314" s="150">
        <v>565000</v>
      </c>
      <c r="G314" s="150">
        <v>578000</v>
      </c>
      <c r="H314" s="206"/>
    </row>
    <row r="315" spans="1:8" ht="14.25">
      <c r="A315" s="63" t="s">
        <v>251</v>
      </c>
      <c r="B315" s="44" t="s">
        <v>64</v>
      </c>
      <c r="C315" s="130">
        <v>221239</v>
      </c>
      <c r="D315" s="150">
        <v>177506</v>
      </c>
      <c r="E315" s="150">
        <v>160000</v>
      </c>
      <c r="F315" s="150">
        <v>227500</v>
      </c>
      <c r="G315" s="150">
        <v>227500</v>
      </c>
      <c r="H315" s="206"/>
    </row>
    <row r="316" spans="1:11" ht="14.25">
      <c r="A316" s="56" t="s">
        <v>252</v>
      </c>
      <c r="B316" s="48" t="s">
        <v>253</v>
      </c>
      <c r="C316" s="137">
        <f>(C242+C248+C253+C259+C264+C269+C274+C279+C284+C289+C294+C298+C302+C303+C304+C305+C306+C307+C308+C314+C315)</f>
        <v>13846318</v>
      </c>
      <c r="D316" s="137">
        <f>(D242+D248+D253+D259+D264+D269+D274+D279+D284+D289+D294+D298+D302+D303+D304+D305+D306+D307+D308+D314+D315)</f>
        <v>16202971</v>
      </c>
      <c r="E316" s="137">
        <f>(E242+E248+E253+E259+E264+E269+E274+E279+E284+E289+E294+E298+E302+E303+E304+E305+E306+E307+E308+E314+E315)</f>
        <v>26073320</v>
      </c>
      <c r="F316" s="137">
        <f>(F242+F248+F253+F259+F264+F269+F274+F279+F284+F289+F294+F298+F302+F303+F304+F305+F306+F307+F308+F314+F315)</f>
        <v>16072297</v>
      </c>
      <c r="G316" s="137">
        <f>(G242+G248+G253+G259+G264+G269+G274+G279+G284+G289+G294+G298+G302+G303+G304+G305+G306+G307+G308+G314+G315)</f>
        <v>14564901</v>
      </c>
      <c r="H316" s="227"/>
      <c r="I316" s="230"/>
      <c r="K316" s="119"/>
    </row>
    <row r="317" spans="1:8" ht="14.25">
      <c r="A317" s="65" t="s">
        <v>254</v>
      </c>
      <c r="B317" s="141" t="s">
        <v>430</v>
      </c>
      <c r="C317" s="130">
        <f>SUM(C318:C322)</f>
        <v>813693</v>
      </c>
      <c r="D317" s="150">
        <f>SUM(D318:D322)</f>
        <v>819827</v>
      </c>
      <c r="E317" s="150">
        <f>SUM(E318:E322)</f>
        <v>995741</v>
      </c>
      <c r="F317" s="150">
        <f>SUM(F318:F322)</f>
        <v>991091</v>
      </c>
      <c r="G317" s="150">
        <f>SUM(G318:G322)</f>
        <v>993028</v>
      </c>
      <c r="H317" s="206"/>
    </row>
    <row r="318" spans="1:8" ht="14.25">
      <c r="A318" s="114" t="s">
        <v>385</v>
      </c>
      <c r="B318" s="252" t="s">
        <v>384</v>
      </c>
      <c r="C318" s="130">
        <v>373647</v>
      </c>
      <c r="D318" s="150">
        <v>398480</v>
      </c>
      <c r="E318" s="150">
        <v>461144</v>
      </c>
      <c r="F318" s="150">
        <v>460429</v>
      </c>
      <c r="G318" s="150">
        <v>462753</v>
      </c>
      <c r="H318" s="219"/>
    </row>
    <row r="319" spans="1:8" ht="14.25">
      <c r="A319" s="114" t="s">
        <v>381</v>
      </c>
      <c r="B319" s="253" t="s">
        <v>383</v>
      </c>
      <c r="C319" s="130">
        <v>89404</v>
      </c>
      <c r="D319" s="150">
        <v>54913</v>
      </c>
      <c r="E319" s="150">
        <v>71347</v>
      </c>
      <c r="F319" s="150">
        <v>68412</v>
      </c>
      <c r="G319" s="150">
        <v>68025</v>
      </c>
      <c r="H319" s="206"/>
    </row>
    <row r="320" spans="1:8" ht="14.25">
      <c r="A320" s="114" t="s">
        <v>382</v>
      </c>
      <c r="B320" s="252" t="s">
        <v>398</v>
      </c>
      <c r="C320" s="130">
        <v>975</v>
      </c>
      <c r="D320" s="150">
        <v>4089</v>
      </c>
      <c r="E320" s="150">
        <v>5000</v>
      </c>
      <c r="F320" s="150">
        <v>4000</v>
      </c>
      <c r="G320" s="150">
        <v>4000</v>
      </c>
      <c r="H320" s="206"/>
    </row>
    <row r="321" spans="1:8" ht="14.25">
      <c r="A321" s="114" t="s">
        <v>404</v>
      </c>
      <c r="B321" s="252" t="s">
        <v>405</v>
      </c>
      <c r="C321" s="130">
        <v>303755</v>
      </c>
      <c r="D321" s="150">
        <v>312121</v>
      </c>
      <c r="E321" s="150">
        <v>391050</v>
      </c>
      <c r="F321" s="150">
        <v>391050</v>
      </c>
      <c r="G321" s="150">
        <v>391050</v>
      </c>
      <c r="H321" s="206"/>
    </row>
    <row r="322" spans="1:8" ht="14.25">
      <c r="A322" s="114" t="s">
        <v>417</v>
      </c>
      <c r="B322" s="252" t="s">
        <v>352</v>
      </c>
      <c r="C322" s="130">
        <v>45912</v>
      </c>
      <c r="D322" s="150">
        <v>50224</v>
      </c>
      <c r="E322" s="150">
        <v>67200</v>
      </c>
      <c r="F322" s="150">
        <v>67200</v>
      </c>
      <c r="G322" s="150">
        <v>67200</v>
      </c>
      <c r="H322" s="206"/>
    </row>
    <row r="323" spans="1:11" ht="14.25">
      <c r="A323" s="65" t="s">
        <v>255</v>
      </c>
      <c r="B323" s="141" t="s">
        <v>431</v>
      </c>
      <c r="C323" s="130">
        <f>SUM(C324:C327)</f>
        <v>811077</v>
      </c>
      <c r="D323" s="150">
        <f>SUM(D324:D327)</f>
        <v>950988</v>
      </c>
      <c r="E323" s="150">
        <f>SUM(E324:E327)</f>
        <v>997340</v>
      </c>
      <c r="F323" s="150">
        <f>SUM(F324:F327)</f>
        <v>993412</v>
      </c>
      <c r="G323" s="150">
        <f>SUM(G324:G327)</f>
        <v>995262</v>
      </c>
      <c r="H323" s="206"/>
      <c r="K323" s="107"/>
    </row>
    <row r="324" spans="1:8" ht="14.25">
      <c r="A324" s="114" t="s">
        <v>385</v>
      </c>
      <c r="B324" s="252" t="s">
        <v>384</v>
      </c>
      <c r="C324" s="130">
        <v>594833</v>
      </c>
      <c r="D324" s="150">
        <v>704264</v>
      </c>
      <c r="E324" s="150">
        <v>748920</v>
      </c>
      <c r="F324" s="150">
        <v>752212</v>
      </c>
      <c r="G324" s="150">
        <v>753262</v>
      </c>
      <c r="H324" s="219"/>
    </row>
    <row r="325" spans="1:8" ht="14.25">
      <c r="A325" s="114" t="s">
        <v>381</v>
      </c>
      <c r="B325" s="253" t="s">
        <v>383</v>
      </c>
      <c r="C325" s="130">
        <v>209699</v>
      </c>
      <c r="D325" s="150">
        <v>217792</v>
      </c>
      <c r="E325" s="150">
        <v>237900</v>
      </c>
      <c r="F325" s="150">
        <v>239700</v>
      </c>
      <c r="G325" s="150">
        <v>240500</v>
      </c>
      <c r="H325" s="206"/>
    </row>
    <row r="326" spans="1:8" ht="14.25">
      <c r="A326" s="114" t="s">
        <v>393</v>
      </c>
      <c r="B326" s="252" t="s">
        <v>394</v>
      </c>
      <c r="C326" s="130">
        <f>'[1]soc.aprupes centrs'!$E$44</f>
        <v>0</v>
      </c>
      <c r="D326" s="150">
        <v>0</v>
      </c>
      <c r="E326" s="150">
        <v>0</v>
      </c>
      <c r="F326" s="150">
        <v>0</v>
      </c>
      <c r="G326" s="150">
        <v>0</v>
      </c>
      <c r="H326" s="206"/>
    </row>
    <row r="327" spans="1:8" ht="14.25">
      <c r="A327" s="114" t="s">
        <v>382</v>
      </c>
      <c r="B327" s="252" t="s">
        <v>398</v>
      </c>
      <c r="C327" s="130">
        <v>6545</v>
      </c>
      <c r="D327" s="150">
        <v>28932</v>
      </c>
      <c r="E327" s="150">
        <v>10520</v>
      </c>
      <c r="F327" s="150">
        <v>1500</v>
      </c>
      <c r="G327" s="150">
        <v>1500</v>
      </c>
      <c r="H327" s="206"/>
    </row>
    <row r="328" spans="1:8" ht="14.25">
      <c r="A328" s="65" t="s">
        <v>256</v>
      </c>
      <c r="B328" s="141" t="s">
        <v>432</v>
      </c>
      <c r="C328" s="130">
        <f>SUM(C329:C332)</f>
        <v>159225</v>
      </c>
      <c r="D328" s="150">
        <f>SUM(D329:D332)</f>
        <v>161591</v>
      </c>
      <c r="E328" s="150">
        <f>SUM(E329:E332)</f>
        <v>185140</v>
      </c>
      <c r="F328" s="150">
        <f>SUM(F329:F332)</f>
        <v>191647</v>
      </c>
      <c r="G328" s="150">
        <f>SUM(G329:G332)</f>
        <v>191647</v>
      </c>
      <c r="H328" s="206"/>
    </row>
    <row r="329" spans="1:8" ht="14.25">
      <c r="A329" s="114" t="s">
        <v>385</v>
      </c>
      <c r="B329" s="252" t="s">
        <v>384</v>
      </c>
      <c r="C329" s="130">
        <v>152807</v>
      </c>
      <c r="D329" s="150">
        <v>143285</v>
      </c>
      <c r="E329" s="150">
        <v>176390</v>
      </c>
      <c r="F329" s="150">
        <v>184297</v>
      </c>
      <c r="G329" s="150">
        <v>184297</v>
      </c>
      <c r="H329" s="219"/>
    </row>
    <row r="330" spans="1:8" ht="14.25">
      <c r="A330" s="114" t="s">
        <v>381</v>
      </c>
      <c r="B330" s="253" t="s">
        <v>383</v>
      </c>
      <c r="C330" s="130">
        <v>5847</v>
      </c>
      <c r="D330" s="150">
        <v>7203</v>
      </c>
      <c r="E330" s="150">
        <v>6600</v>
      </c>
      <c r="F330" s="150">
        <v>6600</v>
      </c>
      <c r="G330" s="150">
        <v>6600</v>
      </c>
      <c r="H330" s="206"/>
    </row>
    <row r="331" spans="1:8" ht="14.25">
      <c r="A331" s="114" t="s">
        <v>393</v>
      </c>
      <c r="B331" s="252" t="s">
        <v>394</v>
      </c>
      <c r="C331" s="130">
        <f>'[1]barintiesa'!$E$34</f>
        <v>0</v>
      </c>
      <c r="D331" s="150">
        <v>10268</v>
      </c>
      <c r="E331" s="150">
        <v>0</v>
      </c>
      <c r="F331" s="150">
        <v>0</v>
      </c>
      <c r="G331" s="150">
        <v>0</v>
      </c>
      <c r="H331" s="206"/>
    </row>
    <row r="332" spans="1:8" ht="14.25">
      <c r="A332" s="114" t="s">
        <v>382</v>
      </c>
      <c r="B332" s="252" t="s">
        <v>398</v>
      </c>
      <c r="C332" s="130">
        <v>571</v>
      </c>
      <c r="D332" s="150">
        <v>835</v>
      </c>
      <c r="E332" s="150">
        <v>2150</v>
      </c>
      <c r="F332" s="150">
        <v>750</v>
      </c>
      <c r="G332" s="150">
        <v>750</v>
      </c>
      <c r="H332" s="206"/>
    </row>
    <row r="333" spans="1:8" ht="14.25">
      <c r="A333" s="65" t="s">
        <v>256</v>
      </c>
      <c r="B333" s="141" t="s">
        <v>257</v>
      </c>
      <c r="C333" s="130">
        <v>1918064</v>
      </c>
      <c r="D333" s="150">
        <v>2080427</v>
      </c>
      <c r="E333" s="150">
        <v>2244400</v>
      </c>
      <c r="F333" s="150">
        <v>2207400</v>
      </c>
      <c r="G333" s="150">
        <v>2207400</v>
      </c>
      <c r="H333" s="206"/>
    </row>
    <row r="334" spans="1:8" ht="14.25">
      <c r="A334" s="65">
        <v>10.4</v>
      </c>
      <c r="B334" s="141" t="s">
        <v>333</v>
      </c>
      <c r="C334" s="133">
        <v>17410</v>
      </c>
      <c r="D334" s="148">
        <v>19533</v>
      </c>
      <c r="E334" s="148">
        <v>20871</v>
      </c>
      <c r="F334" s="148">
        <v>20000</v>
      </c>
      <c r="G334" s="148">
        <v>20000</v>
      </c>
      <c r="H334" s="206"/>
    </row>
    <row r="335" spans="1:13" ht="14.25">
      <c r="A335" s="65" t="s">
        <v>258</v>
      </c>
      <c r="B335" s="44" t="s">
        <v>60</v>
      </c>
      <c r="C335" s="133">
        <v>7486</v>
      </c>
      <c r="D335" s="148">
        <v>7093</v>
      </c>
      <c r="E335" s="148">
        <v>9025</v>
      </c>
      <c r="F335" s="148">
        <v>9025</v>
      </c>
      <c r="G335" s="148">
        <v>9025</v>
      </c>
      <c r="H335" s="206"/>
      <c r="K335" s="79"/>
      <c r="L335" s="79"/>
      <c r="M335" s="79"/>
    </row>
    <row r="336" spans="1:13" ht="14.25">
      <c r="A336" s="56" t="s">
        <v>259</v>
      </c>
      <c r="B336" s="48" t="s">
        <v>260</v>
      </c>
      <c r="C336" s="137">
        <f>(C317+C323+C328+C333+C334+C335)</f>
        <v>3726955</v>
      </c>
      <c r="D336" s="137">
        <f>D317+D323+D328+D333+D334+D335</f>
        <v>4039459</v>
      </c>
      <c r="E336" s="137">
        <f>E317+E323+E328+E333+E334+E335</f>
        <v>4452517</v>
      </c>
      <c r="F336" s="137">
        <f>F317+F323+F328+F333+F334+F335</f>
        <v>4412575</v>
      </c>
      <c r="G336" s="137">
        <f>G317+G323+G328+G333+G334+G335</f>
        <v>4416362</v>
      </c>
      <c r="H336" s="228"/>
      <c r="K336" s="79"/>
      <c r="L336" s="79"/>
      <c r="M336" s="79"/>
    </row>
    <row r="337" spans="1:13" ht="14.25">
      <c r="A337" s="66"/>
      <c r="B337" s="44" t="s">
        <v>472</v>
      </c>
      <c r="C337" s="122">
        <v>1507737</v>
      </c>
      <c r="D337" s="130">
        <v>1688121</v>
      </c>
      <c r="E337" s="191">
        <v>1786551</v>
      </c>
      <c r="F337" s="191">
        <v>2033823</v>
      </c>
      <c r="G337" s="191">
        <v>2120826</v>
      </c>
      <c r="H337" s="206"/>
      <c r="K337" s="79"/>
      <c r="L337" s="79"/>
      <c r="M337" s="118"/>
    </row>
    <row r="338" spans="1:13" s="89" customFormat="1" ht="14.25">
      <c r="A338" s="66"/>
      <c r="B338" s="44" t="s">
        <v>467</v>
      </c>
      <c r="C338" s="123">
        <v>0</v>
      </c>
      <c r="D338" s="130">
        <v>266640</v>
      </c>
      <c r="E338" s="150">
        <v>266640</v>
      </c>
      <c r="F338" s="150">
        <v>266640</v>
      </c>
      <c r="G338" s="150">
        <v>266640</v>
      </c>
      <c r="H338" s="206"/>
      <c r="I338" s="189"/>
      <c r="K338" s="79"/>
      <c r="L338" s="79"/>
      <c r="M338" s="118"/>
    </row>
    <row r="339" spans="1:13" ht="14.25">
      <c r="A339" s="66"/>
      <c r="B339" s="44" t="s">
        <v>261</v>
      </c>
      <c r="C339" s="136">
        <v>0</v>
      </c>
      <c r="D339" s="136">
        <v>308725</v>
      </c>
      <c r="E339" s="147">
        <v>0</v>
      </c>
      <c r="F339" s="147">
        <v>0</v>
      </c>
      <c r="G339" s="136">
        <v>0</v>
      </c>
      <c r="H339" s="206"/>
      <c r="K339" s="79"/>
      <c r="L339" s="79"/>
      <c r="M339" s="79"/>
    </row>
    <row r="340" spans="1:8" ht="14.25">
      <c r="A340" s="66"/>
      <c r="B340" s="44" t="s">
        <v>262</v>
      </c>
      <c r="C340" s="133">
        <v>1770944</v>
      </c>
      <c r="D340" s="148">
        <v>0</v>
      </c>
      <c r="E340" s="133">
        <v>0</v>
      </c>
      <c r="F340" s="133">
        <v>0</v>
      </c>
      <c r="G340" s="133">
        <v>0</v>
      </c>
      <c r="H340" s="206"/>
    </row>
    <row r="341" spans="1:9" ht="14.25">
      <c r="A341" s="66"/>
      <c r="B341" s="44" t="s">
        <v>263</v>
      </c>
      <c r="C341" s="133">
        <v>3644517</v>
      </c>
      <c r="D341" s="133">
        <v>3156095</v>
      </c>
      <c r="E341" s="133">
        <v>0</v>
      </c>
      <c r="F341" s="133">
        <v>0</v>
      </c>
      <c r="G341" s="133">
        <v>0</v>
      </c>
      <c r="H341" s="206"/>
      <c r="I341" s="223"/>
    </row>
    <row r="342" spans="1:9" ht="14.25">
      <c r="A342" s="56"/>
      <c r="B342" s="48" t="s">
        <v>303</v>
      </c>
      <c r="C342" s="137">
        <f>SUM(C337:C341)</f>
        <v>6923198</v>
      </c>
      <c r="D342" s="137">
        <f>SUM(D337:D341)</f>
        <v>5419581</v>
      </c>
      <c r="E342" s="137">
        <f>SUM(E337:E341)</f>
        <v>2053191</v>
      </c>
      <c r="F342" s="137">
        <f>SUM(F337:F341)</f>
        <v>2300463</v>
      </c>
      <c r="G342" s="137">
        <f>SUM(G337:G341)</f>
        <v>2387466</v>
      </c>
      <c r="H342" s="206"/>
      <c r="I342" s="223"/>
    </row>
    <row r="343" spans="1:8" ht="14.25">
      <c r="A343" s="48"/>
      <c r="B343" s="48" t="s">
        <v>264</v>
      </c>
      <c r="C343" s="138">
        <f>(C342+C336+C316+C241+C210+C203+C188+C173+C168)</f>
        <v>40760913</v>
      </c>
      <c r="D343" s="138">
        <f>(D342+D336+D316+D241+D210+D203+D188+D190+D173+D168)</f>
        <v>45894519</v>
      </c>
      <c r="E343" s="138">
        <f>(E342+E336+E316+E241+E210+E203+E190+E188+E173+E168)</f>
        <v>53287097.93</v>
      </c>
      <c r="F343" s="138">
        <f>(F342+F336+F316+F241+F210+F203+F190+F188+F173+F168)</f>
        <v>38443795</v>
      </c>
      <c r="G343" s="138">
        <f>(G342+G336+G316+G241+G210+G203+G190+G188+G173+G168)</f>
        <v>36680048</v>
      </c>
      <c r="H343" s="221"/>
    </row>
    <row r="344" spans="1:7" ht="14.25">
      <c r="A344" s="36"/>
      <c r="B344" s="36"/>
      <c r="C344" s="80"/>
      <c r="D344" s="99">
        <f>(D134-D343)</f>
        <v>0</v>
      </c>
      <c r="E344" s="99">
        <f>E134-E343</f>
        <v>0.07000000029802322</v>
      </c>
      <c r="F344" s="99">
        <f>F134-F343</f>
        <v>0</v>
      </c>
      <c r="G344" s="99">
        <f>G134-G343</f>
        <v>0</v>
      </c>
    </row>
    <row r="345" spans="1:7" ht="14.25">
      <c r="A345" s="40"/>
      <c r="B345" s="40" t="s">
        <v>358</v>
      </c>
      <c r="C345" s="126"/>
      <c r="D345" s="202" t="s">
        <v>343</v>
      </c>
      <c r="E345" s="126"/>
      <c r="F345" s="126"/>
      <c r="G345" s="107"/>
    </row>
    <row r="346" spans="1:5" ht="14.25">
      <c r="A346" s="40"/>
      <c r="B346" s="40"/>
      <c r="C346" s="81"/>
      <c r="D346" s="81"/>
      <c r="E346" s="40"/>
    </row>
    <row r="347" spans="1:6" ht="14.25">
      <c r="A347" s="39"/>
      <c r="B347" s="38"/>
      <c r="C347" s="83"/>
      <c r="D347" s="86"/>
      <c r="E347" s="86"/>
      <c r="F347" s="92" t="s">
        <v>315</v>
      </c>
    </row>
    <row r="348" spans="1:7" ht="14.25">
      <c r="A348" s="39"/>
      <c r="B348" s="38"/>
      <c r="C348" s="262"/>
      <c r="D348" s="263"/>
      <c r="E348" s="108"/>
      <c r="F348" s="128" t="s">
        <v>313</v>
      </c>
      <c r="G348" s="129"/>
    </row>
    <row r="349" spans="1:7" ht="14.25">
      <c r="A349" s="39"/>
      <c r="B349" s="38"/>
      <c r="C349" s="264"/>
      <c r="D349" s="263"/>
      <c r="E349" s="108"/>
      <c r="F349" s="112" t="s">
        <v>554</v>
      </c>
      <c r="G349" s="129"/>
    </row>
    <row r="350" spans="1:8" ht="14.25">
      <c r="A350" s="39"/>
      <c r="B350" s="38"/>
      <c r="C350" s="262" t="s">
        <v>555</v>
      </c>
      <c r="D350" s="262"/>
      <c r="E350" s="262"/>
      <c r="F350" s="262"/>
      <c r="G350" s="129"/>
      <c r="H350" s="209"/>
    </row>
    <row r="351" spans="1:5" ht="14.25">
      <c r="A351" s="36"/>
      <c r="B351" s="37" t="s">
        <v>265</v>
      </c>
      <c r="C351" s="203"/>
      <c r="D351" s="40"/>
      <c r="E351" s="40"/>
    </row>
    <row r="352" spans="1:6" ht="14.25">
      <c r="A352" s="68" t="s">
        <v>109</v>
      </c>
      <c r="B352" s="69" t="s">
        <v>110</v>
      </c>
      <c r="C352" s="61" t="s">
        <v>450</v>
      </c>
      <c r="D352" s="61" t="s">
        <v>340</v>
      </c>
      <c r="E352" s="61" t="s">
        <v>360</v>
      </c>
      <c r="F352" s="61" t="s">
        <v>451</v>
      </c>
    </row>
    <row r="353" spans="1:6" ht="14.25">
      <c r="A353" s="43" t="s">
        <v>344</v>
      </c>
      <c r="B353" s="44" t="s">
        <v>266</v>
      </c>
      <c r="C353" s="44">
        <v>218906</v>
      </c>
      <c r="D353" s="44">
        <v>0</v>
      </c>
      <c r="E353" s="44">
        <v>0</v>
      </c>
      <c r="F353" s="44">
        <v>0</v>
      </c>
    </row>
    <row r="354" spans="1:6" ht="14.25">
      <c r="A354" s="43" t="s">
        <v>305</v>
      </c>
      <c r="B354" s="44" t="s">
        <v>267</v>
      </c>
      <c r="C354" s="44">
        <v>169</v>
      </c>
      <c r="D354" s="44">
        <v>0</v>
      </c>
      <c r="E354" s="44">
        <v>0</v>
      </c>
      <c r="F354" s="44">
        <v>0</v>
      </c>
    </row>
    <row r="355" spans="1:10" ht="14.25">
      <c r="A355" s="43" t="s">
        <v>163</v>
      </c>
      <c r="B355" s="44" t="s">
        <v>268</v>
      </c>
      <c r="C355" s="44">
        <v>0</v>
      </c>
      <c r="D355" s="44">
        <v>0</v>
      </c>
      <c r="E355" s="44">
        <v>0</v>
      </c>
      <c r="F355" s="44">
        <v>0</v>
      </c>
      <c r="J355" s="84"/>
    </row>
    <row r="356" spans="1:10" ht="14.25">
      <c r="A356" s="43" t="s">
        <v>203</v>
      </c>
      <c r="B356" s="44" t="s">
        <v>269</v>
      </c>
      <c r="C356" s="45">
        <v>2810</v>
      </c>
      <c r="D356" s="45">
        <v>0</v>
      </c>
      <c r="E356" s="45">
        <v>0</v>
      </c>
      <c r="F356" s="45">
        <v>0</v>
      </c>
      <c r="G356" s="83"/>
      <c r="H356" s="224"/>
      <c r="I356" s="225"/>
      <c r="J356" s="108"/>
    </row>
    <row r="357" spans="1:10" ht="14.25">
      <c r="A357" s="43" t="s">
        <v>173</v>
      </c>
      <c r="B357" s="44" t="s">
        <v>270</v>
      </c>
      <c r="C357" s="44">
        <v>294478</v>
      </c>
      <c r="D357" s="44">
        <v>0</v>
      </c>
      <c r="E357" s="44">
        <v>0</v>
      </c>
      <c r="F357" s="44">
        <v>0</v>
      </c>
      <c r="G357" s="83"/>
      <c r="H357" s="260"/>
      <c r="I357" s="261"/>
      <c r="J357" s="108"/>
    </row>
    <row r="358" spans="1:10" ht="14.25">
      <c r="A358" s="43"/>
      <c r="B358" s="44" t="s">
        <v>271</v>
      </c>
      <c r="C358" s="44">
        <v>20722</v>
      </c>
      <c r="D358" s="44">
        <v>0</v>
      </c>
      <c r="E358" s="44">
        <v>0</v>
      </c>
      <c r="F358" s="44">
        <v>0</v>
      </c>
      <c r="G358" s="82"/>
      <c r="H358" s="265"/>
      <c r="I358" s="261"/>
      <c r="J358" s="108"/>
    </row>
    <row r="359" spans="1:9" ht="14.25">
      <c r="A359" s="43"/>
      <c r="B359" s="64" t="s">
        <v>272</v>
      </c>
      <c r="C359" s="44">
        <v>3782</v>
      </c>
      <c r="D359" s="44">
        <v>0</v>
      </c>
      <c r="E359" s="44">
        <v>0</v>
      </c>
      <c r="F359" s="44">
        <v>0</v>
      </c>
      <c r="G359" s="266"/>
      <c r="H359" s="263"/>
      <c r="I359" s="263"/>
    </row>
    <row r="360" spans="1:6" ht="14.25">
      <c r="A360" s="43"/>
      <c r="B360" s="64" t="s">
        <v>65</v>
      </c>
      <c r="C360" s="44">
        <v>16940</v>
      </c>
      <c r="D360" s="44">
        <v>0</v>
      </c>
      <c r="E360" s="44">
        <v>0</v>
      </c>
      <c r="F360" s="44">
        <v>0</v>
      </c>
    </row>
    <row r="361" spans="1:6" ht="14.25">
      <c r="A361" s="47"/>
      <c r="B361" s="48" t="s">
        <v>115</v>
      </c>
      <c r="C361" s="49">
        <f>(C358+C357+C356+C355+C354+C353)</f>
        <v>537085</v>
      </c>
      <c r="D361" s="49">
        <f>(D358+D357+D356+D355+D354+D353)</f>
        <v>0</v>
      </c>
      <c r="E361" s="49">
        <f>(E358+E357+E356+E355+E354+E353)</f>
        <v>0</v>
      </c>
      <c r="F361" s="72">
        <f>(F358+F357+F356+F355+F354+F353)</f>
        <v>0</v>
      </c>
    </row>
    <row r="362" spans="1:6" ht="14.25">
      <c r="A362" s="70"/>
      <c r="B362" s="37" t="s">
        <v>273</v>
      </c>
      <c r="C362" s="40"/>
      <c r="D362" s="40"/>
      <c r="E362" s="40"/>
      <c r="F362" s="40"/>
    </row>
    <row r="363" spans="1:6" ht="14.25">
      <c r="A363" s="41" t="s">
        <v>109</v>
      </c>
      <c r="B363" s="42" t="s">
        <v>110</v>
      </c>
      <c r="C363" s="61" t="s">
        <v>450</v>
      </c>
      <c r="D363" s="61" t="s">
        <v>340</v>
      </c>
      <c r="E363" s="61" t="s">
        <v>360</v>
      </c>
      <c r="F363" s="61" t="s">
        <v>451</v>
      </c>
    </row>
    <row r="364" spans="1:6" ht="14.25">
      <c r="A364" s="50">
        <v>2236</v>
      </c>
      <c r="B364" s="44" t="s">
        <v>274</v>
      </c>
      <c r="C364" s="44">
        <v>70</v>
      </c>
      <c r="D364" s="44">
        <v>0</v>
      </c>
      <c r="E364" s="44">
        <v>0</v>
      </c>
      <c r="F364" s="44">
        <v>0</v>
      </c>
    </row>
    <row r="365" spans="1:6" ht="14.25">
      <c r="A365" s="50">
        <v>2223</v>
      </c>
      <c r="B365" s="44" t="s">
        <v>427</v>
      </c>
      <c r="C365" s="44">
        <v>34814</v>
      </c>
      <c r="D365" s="44">
        <v>0</v>
      </c>
      <c r="E365" s="44">
        <v>0</v>
      </c>
      <c r="F365" s="44">
        <v>0</v>
      </c>
    </row>
    <row r="366" spans="1:6" ht="15" customHeight="1">
      <c r="A366" s="50">
        <v>2224</v>
      </c>
      <c r="B366" s="44" t="s">
        <v>304</v>
      </c>
      <c r="C366" s="44">
        <v>99122</v>
      </c>
      <c r="D366" s="44">
        <v>0</v>
      </c>
      <c r="E366" s="44">
        <v>0</v>
      </c>
      <c r="F366" s="44">
        <v>0</v>
      </c>
    </row>
    <row r="367" spans="1:6" ht="15" customHeight="1">
      <c r="A367" s="50">
        <v>2243</v>
      </c>
      <c r="B367" s="55" t="s">
        <v>275</v>
      </c>
      <c r="C367" s="44">
        <v>0</v>
      </c>
      <c r="D367" s="44">
        <v>0</v>
      </c>
      <c r="E367" s="44">
        <v>0</v>
      </c>
      <c r="F367" s="44">
        <v>0</v>
      </c>
    </row>
    <row r="368" spans="1:6" ht="15" customHeight="1">
      <c r="A368" s="50">
        <v>2241</v>
      </c>
      <c r="B368" s="55" t="s">
        <v>359</v>
      </c>
      <c r="C368" s="44">
        <v>0</v>
      </c>
      <c r="D368" s="44">
        <v>0</v>
      </c>
      <c r="E368" s="44">
        <v>0</v>
      </c>
      <c r="F368" s="44">
        <v>0</v>
      </c>
    </row>
    <row r="369" spans="1:6" ht="15" customHeight="1">
      <c r="A369" s="50">
        <v>2244</v>
      </c>
      <c r="B369" s="55" t="s">
        <v>276</v>
      </c>
      <c r="C369" s="44">
        <v>63088</v>
      </c>
      <c r="D369" s="44">
        <v>0</v>
      </c>
      <c r="E369" s="44">
        <v>0</v>
      </c>
      <c r="F369" s="44"/>
    </row>
    <row r="370" spans="1:6" ht="15" customHeight="1">
      <c r="A370" s="50">
        <v>2246</v>
      </c>
      <c r="B370" s="55" t="s">
        <v>277</v>
      </c>
      <c r="C370" s="44">
        <v>0</v>
      </c>
      <c r="D370" s="44">
        <v>0</v>
      </c>
      <c r="E370" s="44">
        <v>0</v>
      </c>
      <c r="F370" s="44">
        <v>0</v>
      </c>
    </row>
    <row r="371" spans="1:6" ht="15" customHeight="1">
      <c r="A371" s="50">
        <v>2249</v>
      </c>
      <c r="B371" s="55" t="s">
        <v>278</v>
      </c>
      <c r="C371" s="44">
        <v>0</v>
      </c>
      <c r="D371" s="44">
        <v>0</v>
      </c>
      <c r="E371" s="44">
        <v>0</v>
      </c>
      <c r="F371" s="44">
        <v>0</v>
      </c>
    </row>
    <row r="372" spans="1:9" s="89" customFormat="1" ht="15" customHeight="1">
      <c r="A372" s="50">
        <v>2264</v>
      </c>
      <c r="B372" s="55" t="s">
        <v>469</v>
      </c>
      <c r="C372" s="44">
        <v>2080</v>
      </c>
      <c r="D372" s="44">
        <v>0</v>
      </c>
      <c r="E372" s="44">
        <v>0</v>
      </c>
      <c r="F372" s="44">
        <v>0</v>
      </c>
      <c r="H372" s="189"/>
      <c r="I372" s="189"/>
    </row>
    <row r="373" spans="1:6" ht="14.25">
      <c r="A373" s="50">
        <v>2279</v>
      </c>
      <c r="B373" s="55" t="s">
        <v>279</v>
      </c>
      <c r="C373" s="44">
        <v>23334</v>
      </c>
      <c r="D373" s="44">
        <v>0</v>
      </c>
      <c r="E373" s="44">
        <v>0</v>
      </c>
      <c r="F373" s="44">
        <v>0</v>
      </c>
    </row>
    <row r="374" spans="1:6" ht="14.25">
      <c r="A374" s="47">
        <v>2200</v>
      </c>
      <c r="B374" s="48" t="s">
        <v>280</v>
      </c>
      <c r="C374" s="49">
        <f>SUM(C364:C373)</f>
        <v>222508</v>
      </c>
      <c r="D374" s="48">
        <f>SUM(D364:D373)</f>
        <v>0</v>
      </c>
      <c r="E374" s="48">
        <f>SUM(E364:E373)</f>
        <v>0</v>
      </c>
      <c r="F374" s="48">
        <f>SUM(F364:F373)</f>
        <v>0</v>
      </c>
    </row>
    <row r="375" spans="1:6" ht="14.25">
      <c r="A375" s="50">
        <v>2350</v>
      </c>
      <c r="B375" s="44" t="s">
        <v>282</v>
      </c>
      <c r="C375" s="44">
        <v>0</v>
      </c>
      <c r="D375" s="44">
        <v>0</v>
      </c>
      <c r="E375" s="44">
        <v>0</v>
      </c>
      <c r="F375" s="44">
        <v>0</v>
      </c>
    </row>
    <row r="376" spans="1:6" ht="14.25">
      <c r="A376" s="50">
        <v>2312</v>
      </c>
      <c r="B376" s="44" t="s">
        <v>281</v>
      </c>
      <c r="C376" s="44">
        <v>0</v>
      </c>
      <c r="D376" s="44">
        <v>0</v>
      </c>
      <c r="E376" s="44">
        <v>0</v>
      </c>
      <c r="F376" s="44">
        <v>0</v>
      </c>
    </row>
    <row r="377" spans="1:6" ht="14.25">
      <c r="A377" s="50">
        <v>2364</v>
      </c>
      <c r="B377" s="44" t="s">
        <v>283</v>
      </c>
      <c r="C377" s="44">
        <v>0</v>
      </c>
      <c r="D377" s="44">
        <v>0</v>
      </c>
      <c r="E377" s="44">
        <v>0</v>
      </c>
      <c r="F377" s="44">
        <v>0</v>
      </c>
    </row>
    <row r="378" spans="1:6" ht="15" customHeight="1">
      <c r="A378" s="50">
        <v>2390</v>
      </c>
      <c r="B378" s="44" t="s">
        <v>284</v>
      </c>
      <c r="C378" s="44">
        <v>0</v>
      </c>
      <c r="D378" s="44">
        <v>0</v>
      </c>
      <c r="E378" s="44">
        <v>0</v>
      </c>
      <c r="F378" s="44">
        <v>0</v>
      </c>
    </row>
    <row r="379" spans="1:6" ht="15" customHeight="1">
      <c r="A379" s="47">
        <v>2300</v>
      </c>
      <c r="B379" s="71" t="s">
        <v>285</v>
      </c>
      <c r="C379" s="49">
        <f>SUM(C375:C378)</f>
        <v>0</v>
      </c>
      <c r="D379" s="48">
        <f>SUM(D375:D378)</f>
        <v>0</v>
      </c>
      <c r="E379" s="48">
        <f>SUM(E375:E378)</f>
        <v>0</v>
      </c>
      <c r="F379" s="48">
        <f>SUM(F375:F378)</f>
        <v>0</v>
      </c>
    </row>
    <row r="380" spans="1:6" ht="15" customHeight="1">
      <c r="A380" s="50">
        <v>2515</v>
      </c>
      <c r="B380" s="55" t="s">
        <v>286</v>
      </c>
      <c r="C380" s="45">
        <v>450</v>
      </c>
      <c r="D380" s="45">
        <v>0</v>
      </c>
      <c r="E380" s="45">
        <v>0</v>
      </c>
      <c r="F380" s="45">
        <v>0</v>
      </c>
    </row>
    <row r="381" spans="1:6" ht="15" customHeight="1">
      <c r="A381" s="50">
        <v>2512</v>
      </c>
      <c r="B381" s="55" t="s">
        <v>311</v>
      </c>
      <c r="C381" s="44">
        <v>0</v>
      </c>
      <c r="D381" s="44">
        <v>0</v>
      </c>
      <c r="E381" s="44">
        <v>0</v>
      </c>
      <c r="F381" s="44">
        <v>0</v>
      </c>
    </row>
    <row r="382" spans="1:6" ht="15" customHeight="1">
      <c r="A382" s="47">
        <v>2500</v>
      </c>
      <c r="B382" s="71" t="s">
        <v>287</v>
      </c>
      <c r="C382" s="49">
        <f>SUM(C380:C381)</f>
        <v>450</v>
      </c>
      <c r="D382" s="48">
        <f>SUM(D380:D381)</f>
        <v>0</v>
      </c>
      <c r="E382" s="48">
        <f>SUM(E380:E381)</f>
        <v>0</v>
      </c>
      <c r="F382" s="48">
        <f>SUM(F380:F381)</f>
        <v>0</v>
      </c>
    </row>
    <row r="383" spans="1:6" ht="15" customHeight="1">
      <c r="A383" s="50">
        <v>5110</v>
      </c>
      <c r="B383" s="55" t="s">
        <v>288</v>
      </c>
      <c r="C383" s="44">
        <v>0</v>
      </c>
      <c r="D383" s="44">
        <v>0</v>
      </c>
      <c r="E383" s="44">
        <v>0</v>
      </c>
      <c r="F383" s="44">
        <v>0</v>
      </c>
    </row>
    <row r="384" spans="1:6" ht="14.25">
      <c r="A384" s="47">
        <v>5100</v>
      </c>
      <c r="B384" s="71" t="s">
        <v>289</v>
      </c>
      <c r="C384" s="48">
        <f>SUM(C383)</f>
        <v>0</v>
      </c>
      <c r="D384" s="48">
        <f>SUM(D383)</f>
        <v>0</v>
      </c>
      <c r="E384" s="48">
        <f>SUM(E383)</f>
        <v>0</v>
      </c>
      <c r="F384" s="48">
        <f>SUM(F383)</f>
        <v>0</v>
      </c>
    </row>
    <row r="385" spans="1:6" ht="14.25">
      <c r="A385" s="59">
        <v>5239</v>
      </c>
      <c r="B385" s="58" t="s">
        <v>290</v>
      </c>
      <c r="C385" s="44">
        <v>0</v>
      </c>
      <c r="D385" s="44">
        <v>0</v>
      </c>
      <c r="E385" s="44">
        <v>0</v>
      </c>
      <c r="F385" s="44">
        <v>0</v>
      </c>
    </row>
    <row r="386" spans="1:6" ht="14.25">
      <c r="A386" s="59">
        <v>5240</v>
      </c>
      <c r="B386" s="58" t="s">
        <v>429</v>
      </c>
      <c r="C386" s="44">
        <v>0</v>
      </c>
      <c r="D386" s="44">
        <v>0</v>
      </c>
      <c r="E386" s="44">
        <v>0</v>
      </c>
      <c r="F386" s="44">
        <v>0</v>
      </c>
    </row>
    <row r="387" spans="1:6" ht="14.25">
      <c r="A387" s="59">
        <v>5250</v>
      </c>
      <c r="B387" s="58" t="s">
        <v>356</v>
      </c>
      <c r="C387" s="44">
        <v>0</v>
      </c>
      <c r="D387" s="44">
        <v>0</v>
      </c>
      <c r="E387" s="44">
        <v>0</v>
      </c>
      <c r="F387" s="44">
        <v>0</v>
      </c>
    </row>
    <row r="388" spans="1:6" ht="14.25">
      <c r="A388" s="47">
        <v>5200</v>
      </c>
      <c r="B388" s="48" t="s">
        <v>291</v>
      </c>
      <c r="C388" s="49">
        <f>SUM(C385:C387)</f>
        <v>0</v>
      </c>
      <c r="D388" s="48">
        <f>SUM(D385:D387)</f>
        <v>0</v>
      </c>
      <c r="E388" s="48">
        <f>SUM(E385:E387)</f>
        <v>0</v>
      </c>
      <c r="F388" s="48">
        <f>SUM(F385:F387)</f>
        <v>0</v>
      </c>
    </row>
    <row r="389" spans="1:9" s="89" customFormat="1" ht="14.25">
      <c r="A389" s="145">
        <v>6423</v>
      </c>
      <c r="B389" s="141" t="s">
        <v>470</v>
      </c>
      <c r="C389" s="146">
        <v>17851</v>
      </c>
      <c r="D389" s="141">
        <v>0</v>
      </c>
      <c r="E389" s="141">
        <v>0</v>
      </c>
      <c r="F389" s="141">
        <v>0</v>
      </c>
      <c r="H389" s="189"/>
      <c r="I389" s="189"/>
    </row>
    <row r="390" spans="1:9" s="89" customFormat="1" ht="14.25">
      <c r="A390" s="47">
        <v>6400</v>
      </c>
      <c r="B390" s="48" t="s">
        <v>471</v>
      </c>
      <c r="C390" s="72">
        <f>SUM(C389)</f>
        <v>17851</v>
      </c>
      <c r="D390" s="72">
        <f>SUM(D389)</f>
        <v>0</v>
      </c>
      <c r="E390" s="72">
        <f>SUM(E389)</f>
        <v>0</v>
      </c>
      <c r="F390" s="72">
        <f>SUM(F389)</f>
        <v>0</v>
      </c>
      <c r="H390" s="189"/>
      <c r="I390" s="189"/>
    </row>
    <row r="391" spans="1:6" ht="14.25">
      <c r="A391" s="50"/>
      <c r="B391" s="44" t="s">
        <v>350</v>
      </c>
      <c r="C391" s="45">
        <v>257232</v>
      </c>
      <c r="D391" s="45">
        <v>0</v>
      </c>
      <c r="E391" s="45">
        <v>0</v>
      </c>
      <c r="F391" s="45">
        <v>0</v>
      </c>
    </row>
    <row r="392" spans="1:9" s="89" customFormat="1" ht="14.25">
      <c r="A392" s="50">
        <v>7220</v>
      </c>
      <c r="B392" s="44" t="s">
        <v>486</v>
      </c>
      <c r="C392" s="45">
        <v>39044</v>
      </c>
      <c r="D392" s="45">
        <v>0</v>
      </c>
      <c r="E392" s="45">
        <v>0</v>
      </c>
      <c r="F392" s="45">
        <v>0</v>
      </c>
      <c r="H392" s="189"/>
      <c r="I392" s="189"/>
    </row>
    <row r="393" spans="1:6" ht="14.25">
      <c r="A393" s="41"/>
      <c r="B393" s="44" t="s">
        <v>345</v>
      </c>
      <c r="C393" s="44">
        <v>0</v>
      </c>
      <c r="D393" s="44">
        <v>0</v>
      </c>
      <c r="E393" s="44">
        <v>0</v>
      </c>
      <c r="F393" s="44">
        <v>0</v>
      </c>
    </row>
    <row r="394" spans="1:6" ht="14.25">
      <c r="A394" s="47"/>
      <c r="B394" s="48" t="s">
        <v>292</v>
      </c>
      <c r="C394" s="72">
        <f>(C393+C392+C391+C390+C388+C384+C382+C379+C374)</f>
        <v>537085</v>
      </c>
      <c r="D394" s="72">
        <f>(D393+D392+D391+D390+D388+D384+D382+D379+D374)</f>
        <v>0</v>
      </c>
      <c r="E394" s="72">
        <f>(E393+E392+E391+E390+E388+E384+E382+E379+E374)</f>
        <v>0</v>
      </c>
      <c r="F394" s="72">
        <f>(F393+F392+F391+F390+F388+F384+F382+F379+F374)</f>
        <v>0</v>
      </c>
    </row>
    <row r="395" spans="1:6" ht="14.25">
      <c r="A395" s="73"/>
      <c r="B395" s="38"/>
      <c r="C395" s="38">
        <f>(C361-C394)</f>
        <v>0</v>
      </c>
      <c r="D395" s="38">
        <f>(D361-D394)</f>
        <v>0</v>
      </c>
      <c r="E395" s="38">
        <f>(E361-E394)</f>
        <v>0</v>
      </c>
      <c r="F395" s="38">
        <f>(F361-F394)</f>
        <v>0</v>
      </c>
    </row>
    <row r="396" spans="1:9" s="89" customFormat="1" ht="14.25">
      <c r="A396" s="193"/>
      <c r="B396" s="194"/>
      <c r="C396" s="38"/>
      <c r="D396" s="38"/>
      <c r="E396" s="38"/>
      <c r="H396" s="189"/>
      <c r="I396" s="189"/>
    </row>
    <row r="397" spans="1:5" ht="14.25">
      <c r="A397" s="193"/>
      <c r="B397" s="194" t="s">
        <v>358</v>
      </c>
      <c r="C397" s="81"/>
      <c r="D397" s="81" t="s">
        <v>343</v>
      </c>
      <c r="E397" s="40"/>
    </row>
    <row r="398" spans="1:5" ht="14.25">
      <c r="A398" s="193"/>
      <c r="B398" s="194"/>
      <c r="C398" s="81"/>
      <c r="D398" s="81"/>
      <c r="E398" s="40"/>
    </row>
    <row r="399" spans="1:6" ht="14.25">
      <c r="A399" s="193"/>
      <c r="B399" s="194"/>
      <c r="C399" s="83"/>
      <c r="D399" s="86"/>
      <c r="E399" s="86"/>
      <c r="F399" s="92" t="s">
        <v>316</v>
      </c>
    </row>
    <row r="400" spans="1:7" ht="14.25">
      <c r="A400" s="193"/>
      <c r="B400" s="194"/>
      <c r="C400" s="262"/>
      <c r="D400" s="263"/>
      <c r="E400" s="108"/>
      <c r="F400" s="128" t="s">
        <v>313</v>
      </c>
      <c r="G400" s="129"/>
    </row>
    <row r="401" spans="1:7" ht="14.25">
      <c r="A401" s="193"/>
      <c r="B401" s="194"/>
      <c r="C401" s="264"/>
      <c r="D401" s="263"/>
      <c r="E401" s="108"/>
      <c r="F401" s="112" t="s">
        <v>554</v>
      </c>
      <c r="G401" s="129"/>
    </row>
    <row r="402" spans="1:9" s="89" customFormat="1" ht="14.25">
      <c r="A402" s="193"/>
      <c r="B402" s="194"/>
      <c r="C402" s="112"/>
      <c r="D402" s="129"/>
      <c r="E402" s="129"/>
      <c r="F402" s="112" t="s">
        <v>555</v>
      </c>
      <c r="G402" s="129"/>
      <c r="H402" s="189"/>
      <c r="I402" s="189"/>
    </row>
    <row r="403" spans="1:5" ht="14.25">
      <c r="A403" s="195"/>
      <c r="B403" s="196" t="s">
        <v>293</v>
      </c>
      <c r="C403" s="203"/>
      <c r="D403" s="40"/>
      <c r="E403" s="40"/>
    </row>
    <row r="404" spans="1:6" ht="14.25">
      <c r="A404" s="68" t="s">
        <v>109</v>
      </c>
      <c r="B404" s="69"/>
      <c r="C404" s="61" t="s">
        <v>450</v>
      </c>
      <c r="D404" s="61" t="s">
        <v>510</v>
      </c>
      <c r="E404" s="61" t="s">
        <v>360</v>
      </c>
      <c r="F404" s="61" t="s">
        <v>451</v>
      </c>
    </row>
    <row r="405" spans="1:6" ht="14.25">
      <c r="A405" s="43" t="s">
        <v>66</v>
      </c>
      <c r="B405" s="44" t="s">
        <v>294</v>
      </c>
      <c r="C405" s="44">
        <v>23953</v>
      </c>
      <c r="D405" s="44">
        <v>0</v>
      </c>
      <c r="E405" s="44">
        <v>0</v>
      </c>
      <c r="F405" s="44">
        <v>0</v>
      </c>
    </row>
    <row r="406" spans="1:10" ht="14.25">
      <c r="A406" s="43" t="s">
        <v>295</v>
      </c>
      <c r="B406" s="44" t="s">
        <v>296</v>
      </c>
      <c r="C406" s="44">
        <v>0</v>
      </c>
      <c r="D406" s="44">
        <v>0</v>
      </c>
      <c r="E406" s="44">
        <v>0</v>
      </c>
      <c r="F406" s="44">
        <v>0</v>
      </c>
      <c r="J406" s="84"/>
    </row>
    <row r="407" spans="1:10" ht="14.25">
      <c r="A407" s="43" t="s">
        <v>67</v>
      </c>
      <c r="B407" s="44" t="s">
        <v>297</v>
      </c>
      <c r="C407" s="44">
        <v>0</v>
      </c>
      <c r="D407" s="44">
        <v>0</v>
      </c>
      <c r="E407" s="44">
        <v>0</v>
      </c>
      <c r="F407" s="44">
        <v>0</v>
      </c>
      <c r="G407" s="83"/>
      <c r="H407" s="224"/>
      <c r="I407" s="225"/>
      <c r="J407" s="108"/>
    </row>
    <row r="408" spans="1:10" ht="14.25">
      <c r="A408" s="43"/>
      <c r="B408" s="44" t="s">
        <v>298</v>
      </c>
      <c r="C408" s="44">
        <v>28001</v>
      </c>
      <c r="D408" s="44">
        <v>50019</v>
      </c>
      <c r="E408" s="44">
        <v>49670</v>
      </c>
      <c r="F408" s="44">
        <v>0</v>
      </c>
      <c r="G408" s="83"/>
      <c r="H408" s="260"/>
      <c r="I408" s="261"/>
      <c r="J408" s="108"/>
    </row>
    <row r="409" spans="1:10" ht="14.25">
      <c r="A409" s="75"/>
      <c r="B409" s="54" t="s">
        <v>115</v>
      </c>
      <c r="C409" s="48">
        <f>SUM(C405:C408)</f>
        <v>51954</v>
      </c>
      <c r="D409" s="48">
        <f>SUM(D405:D408)</f>
        <v>50019</v>
      </c>
      <c r="E409" s="48">
        <f>SUM(E405:E408)</f>
        <v>49670</v>
      </c>
      <c r="F409" s="48">
        <f>SUM(F405:F408)</f>
        <v>0</v>
      </c>
      <c r="G409" s="82"/>
      <c r="H409" s="265"/>
      <c r="I409" s="261"/>
      <c r="J409" s="108"/>
    </row>
    <row r="410" spans="1:9" ht="14.25">
      <c r="A410" s="39"/>
      <c r="B410" s="37" t="s">
        <v>317</v>
      </c>
      <c r="C410" s="40"/>
      <c r="D410" s="40"/>
      <c r="E410" s="40"/>
      <c r="F410" s="40"/>
      <c r="G410" s="266"/>
      <c r="H410" s="263"/>
      <c r="I410" s="263"/>
    </row>
    <row r="411" spans="1:6" ht="14.25">
      <c r="A411" s="41" t="s">
        <v>109</v>
      </c>
      <c r="B411" s="42" t="s">
        <v>110</v>
      </c>
      <c r="C411" s="61" t="s">
        <v>450</v>
      </c>
      <c r="D411" s="61" t="s">
        <v>510</v>
      </c>
      <c r="E411" s="61" t="s">
        <v>360</v>
      </c>
      <c r="F411" s="61" t="s">
        <v>451</v>
      </c>
    </row>
    <row r="412" spans="1:10" ht="14.25">
      <c r="A412" s="50" t="s">
        <v>231</v>
      </c>
      <c r="B412" s="44" t="s">
        <v>299</v>
      </c>
      <c r="C412" s="44">
        <v>0</v>
      </c>
      <c r="D412" s="44">
        <v>0</v>
      </c>
      <c r="E412" s="44">
        <v>45300</v>
      </c>
      <c r="F412" s="44">
        <v>0</v>
      </c>
      <c r="J412" s="84"/>
    </row>
    <row r="413" spans="1:10" ht="14.25">
      <c r="A413" s="59" t="s">
        <v>242</v>
      </c>
      <c r="B413" s="58" t="s">
        <v>300</v>
      </c>
      <c r="C413" s="44">
        <v>0</v>
      </c>
      <c r="D413" s="44">
        <v>106</v>
      </c>
      <c r="E413" s="44">
        <v>0</v>
      </c>
      <c r="F413" s="44">
        <v>0</v>
      </c>
      <c r="G413" s="83"/>
      <c r="H413" s="224"/>
      <c r="I413" s="225"/>
      <c r="J413" s="108"/>
    </row>
    <row r="414" spans="1:9" ht="14.25">
      <c r="A414" s="59" t="s">
        <v>252</v>
      </c>
      <c r="B414" s="58" t="s">
        <v>301</v>
      </c>
      <c r="C414" s="44">
        <v>1141</v>
      </c>
      <c r="D414" s="44">
        <v>112</v>
      </c>
      <c r="E414" s="44">
        <v>265</v>
      </c>
      <c r="F414" s="44">
        <v>0</v>
      </c>
      <c r="G414" s="83"/>
      <c r="H414" s="260"/>
      <c r="I414" s="261"/>
    </row>
    <row r="415" spans="1:9" ht="14.25">
      <c r="A415" s="59" t="s">
        <v>259</v>
      </c>
      <c r="B415" s="58" t="s">
        <v>426</v>
      </c>
      <c r="C415" s="44">
        <v>794</v>
      </c>
      <c r="D415" s="44">
        <v>131</v>
      </c>
      <c r="E415" s="44">
        <v>4105</v>
      </c>
      <c r="F415" s="44">
        <v>0</v>
      </c>
      <c r="G415" s="83"/>
      <c r="H415" s="216"/>
      <c r="I415" s="209"/>
    </row>
    <row r="416" spans="1:6" ht="14.25">
      <c r="A416" s="59"/>
      <c r="B416" s="44" t="s">
        <v>263</v>
      </c>
      <c r="C416" s="44">
        <v>50019</v>
      </c>
      <c r="D416" s="44">
        <v>49670</v>
      </c>
      <c r="E416" s="44">
        <v>0</v>
      </c>
      <c r="F416" s="44">
        <v>0</v>
      </c>
    </row>
    <row r="417" spans="1:6" ht="14.25">
      <c r="A417" s="75"/>
      <c r="B417" s="48" t="s">
        <v>302</v>
      </c>
      <c r="C417" s="48">
        <f>SUM(C412:C416)</f>
        <v>51954</v>
      </c>
      <c r="D417" s="48">
        <f>SUM(D412:D416)</f>
        <v>50019</v>
      </c>
      <c r="E417" s="48">
        <f>SUM(E412:E416)</f>
        <v>49670</v>
      </c>
      <c r="F417" s="48">
        <f>SUM(F412:F416)</f>
        <v>0</v>
      </c>
    </row>
    <row r="418" spans="1:5" ht="14.25">
      <c r="A418" s="39"/>
      <c r="B418" s="39"/>
      <c r="C418" s="40"/>
      <c r="D418" s="40"/>
      <c r="E418" s="40"/>
    </row>
    <row r="419" spans="1:5" ht="14.25">
      <c r="A419" s="39"/>
      <c r="B419" s="74" t="s">
        <v>358</v>
      </c>
      <c r="C419" s="81"/>
      <c r="D419" s="81" t="s">
        <v>343</v>
      </c>
      <c r="E419" s="81"/>
    </row>
  </sheetData>
  <sheetProtection/>
  <mergeCells count="17">
    <mergeCell ref="C350:F350"/>
    <mergeCell ref="H408:I408"/>
    <mergeCell ref="H409:I409"/>
    <mergeCell ref="G410:I410"/>
    <mergeCell ref="H414:I414"/>
    <mergeCell ref="H358:I358"/>
    <mergeCell ref="G359:I359"/>
    <mergeCell ref="H168:I168"/>
    <mergeCell ref="C2:D2"/>
    <mergeCell ref="C3:D3"/>
    <mergeCell ref="C4:G4"/>
    <mergeCell ref="C400:D400"/>
    <mergeCell ref="C401:D401"/>
    <mergeCell ref="H169:I169"/>
    <mergeCell ref="C348:D348"/>
    <mergeCell ref="C349:D349"/>
    <mergeCell ref="H357:I3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4" sqref="N4:P4"/>
    </sheetView>
  </sheetViews>
  <sheetFormatPr defaultColWidth="9.140625" defaultRowHeight="15"/>
  <cols>
    <col min="1" max="1" width="6.421875" style="0" customWidth="1"/>
    <col min="2" max="2" width="25.421875" style="0" customWidth="1"/>
    <col min="3" max="12" width="7.421875" style="0" customWidth="1"/>
    <col min="13" max="13" width="7.57421875" style="0" customWidth="1"/>
    <col min="14" max="14" width="8.57421875" style="0" customWidth="1"/>
  </cols>
  <sheetData>
    <row r="1" spans="14:16" ht="14.25">
      <c r="N1" s="83"/>
      <c r="O1" s="83"/>
      <c r="P1" s="84" t="s">
        <v>318</v>
      </c>
    </row>
    <row r="2" spans="14:16" ht="14.25">
      <c r="N2" s="83"/>
      <c r="O2" s="262" t="s">
        <v>313</v>
      </c>
      <c r="P2" s="263"/>
    </row>
    <row r="3" spans="14:16" ht="14.25">
      <c r="N3" s="82"/>
      <c r="O3" s="264" t="s">
        <v>554</v>
      </c>
      <c r="P3" s="263"/>
    </row>
    <row r="4" spans="12:16" ht="14.25">
      <c r="L4" s="83"/>
      <c r="M4" s="83"/>
      <c r="N4" s="266" t="s">
        <v>555</v>
      </c>
      <c r="O4" s="263"/>
      <c r="P4" s="263"/>
    </row>
    <row r="5" spans="1:17" ht="14.25">
      <c r="A5" s="79" t="s">
        <v>324</v>
      </c>
      <c r="B5" s="79"/>
      <c r="L5" s="266"/>
      <c r="M5" s="263"/>
      <c r="N5" s="263"/>
      <c r="O5" s="278"/>
      <c r="P5" s="279"/>
      <c r="Q5" s="279"/>
    </row>
    <row r="6" spans="1:16" ht="38.25" customHeight="1">
      <c r="A6" s="4" t="s">
        <v>42</v>
      </c>
      <c r="B6" s="6" t="s">
        <v>0</v>
      </c>
      <c r="C6" s="281" t="s">
        <v>12</v>
      </c>
      <c r="D6" s="282"/>
      <c r="E6" s="294" t="s">
        <v>30</v>
      </c>
      <c r="F6" s="295"/>
      <c r="G6" s="294" t="s">
        <v>31</v>
      </c>
      <c r="H6" s="295"/>
      <c r="I6" s="294" t="s">
        <v>32</v>
      </c>
      <c r="J6" s="295"/>
      <c r="K6" s="294" t="s">
        <v>60</v>
      </c>
      <c r="L6" s="295"/>
      <c r="M6" s="280" t="s">
        <v>102</v>
      </c>
      <c r="N6" s="280"/>
      <c r="O6" s="280" t="s">
        <v>338</v>
      </c>
      <c r="P6" s="280"/>
    </row>
    <row r="7" spans="1:16" ht="14.25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7" t="s">
        <v>457</v>
      </c>
      <c r="N7" s="7" t="s">
        <v>538</v>
      </c>
      <c r="O7" s="7" t="s">
        <v>457</v>
      </c>
      <c r="P7" s="7" t="s">
        <v>538</v>
      </c>
    </row>
    <row r="8" spans="1:16" ht="14.25">
      <c r="A8" s="8">
        <v>1100</v>
      </c>
      <c r="B8" s="9" t="s">
        <v>4</v>
      </c>
      <c r="C8" s="10">
        <f>(E8+G8+I8+K8+M8+O8)</f>
        <v>956258</v>
      </c>
      <c r="D8" s="121">
        <f>(F8+H8+J8+L8+N8+P8)</f>
        <v>1069738</v>
      </c>
      <c r="E8" s="9">
        <v>306400</v>
      </c>
      <c r="F8" s="120">
        <v>354233</v>
      </c>
      <c r="G8" s="9">
        <v>531421</v>
      </c>
      <c r="H8" s="120">
        <v>567824</v>
      </c>
      <c r="I8" s="9">
        <v>111723</v>
      </c>
      <c r="J8" s="120">
        <v>140225</v>
      </c>
      <c r="K8" s="9">
        <v>1385</v>
      </c>
      <c r="L8" s="9">
        <v>1456</v>
      </c>
      <c r="M8" s="9">
        <v>0</v>
      </c>
      <c r="N8" s="9">
        <v>0</v>
      </c>
      <c r="O8" s="9">
        <v>5329</v>
      </c>
      <c r="P8" s="9">
        <v>6000</v>
      </c>
    </row>
    <row r="9" spans="1:16" ht="15" customHeight="1">
      <c r="A9" s="8">
        <v>1200</v>
      </c>
      <c r="B9" s="11" t="s">
        <v>46</v>
      </c>
      <c r="C9" s="10">
        <f aca="true" t="shared" si="0" ref="C9:C29">(E9+G9+I9+K9+M9+O9)</f>
        <v>298061</v>
      </c>
      <c r="D9" s="121">
        <f aca="true" t="shared" si="1" ref="D9:D28">(F9+H9+J9+L9+N9+P9)</f>
        <v>325931</v>
      </c>
      <c r="E9" s="9">
        <v>92080</v>
      </c>
      <c r="F9" s="120">
        <v>106911</v>
      </c>
      <c r="G9" s="9">
        <v>172843</v>
      </c>
      <c r="H9" s="120">
        <v>181096</v>
      </c>
      <c r="I9" s="9">
        <v>31562</v>
      </c>
      <c r="J9" s="120">
        <v>36165</v>
      </c>
      <c r="K9" s="9">
        <v>334</v>
      </c>
      <c r="L9" s="9">
        <v>344</v>
      </c>
      <c r="M9" s="9">
        <v>0</v>
      </c>
      <c r="N9" s="9">
        <v>0</v>
      </c>
      <c r="O9" s="9">
        <v>1242</v>
      </c>
      <c r="P9" s="9">
        <v>1415</v>
      </c>
    </row>
    <row r="10" spans="1:16" ht="14.25">
      <c r="A10" s="8">
        <v>2100</v>
      </c>
      <c r="B10" s="9" t="s">
        <v>5</v>
      </c>
      <c r="C10" s="10">
        <f t="shared" si="0"/>
        <v>92</v>
      </c>
      <c r="D10" s="121">
        <f t="shared" si="1"/>
        <v>3394</v>
      </c>
      <c r="E10" s="9">
        <v>92</v>
      </c>
      <c r="F10" s="120">
        <v>2194</v>
      </c>
      <c r="G10" s="9">
        <v>0</v>
      </c>
      <c r="H10" s="120">
        <v>0</v>
      </c>
      <c r="I10" s="9">
        <v>0</v>
      </c>
      <c r="J10" s="120">
        <v>1200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4.25">
      <c r="A11" s="8">
        <v>2200</v>
      </c>
      <c r="B11" s="9" t="s">
        <v>6</v>
      </c>
      <c r="C11" s="10">
        <f t="shared" si="0"/>
        <v>143555</v>
      </c>
      <c r="D11" s="121">
        <f t="shared" si="1"/>
        <v>152627</v>
      </c>
      <c r="E11" s="9">
        <v>39278</v>
      </c>
      <c r="F11" s="120">
        <v>49466</v>
      </c>
      <c r="G11" s="9">
        <v>76298</v>
      </c>
      <c r="H11" s="120">
        <v>86050</v>
      </c>
      <c r="I11" s="9">
        <v>15002</v>
      </c>
      <c r="J11" s="120">
        <v>3630</v>
      </c>
      <c r="K11" s="9">
        <v>15</v>
      </c>
      <c r="L11" s="9">
        <v>25</v>
      </c>
      <c r="M11" s="9">
        <v>0</v>
      </c>
      <c r="N11" s="9">
        <v>0</v>
      </c>
      <c r="O11" s="9">
        <v>12962</v>
      </c>
      <c r="P11" s="9">
        <v>13456</v>
      </c>
    </row>
    <row r="12" spans="1:16" ht="15" customHeight="1">
      <c r="A12" s="8">
        <v>2300</v>
      </c>
      <c r="B12" s="17" t="s">
        <v>444</v>
      </c>
      <c r="C12" s="10">
        <f t="shared" si="0"/>
        <v>159155</v>
      </c>
      <c r="D12" s="121">
        <f t="shared" si="1"/>
        <v>172632</v>
      </c>
      <c r="E12" s="9">
        <v>15534</v>
      </c>
      <c r="F12" s="120">
        <v>19362</v>
      </c>
      <c r="G12" s="9">
        <v>141152</v>
      </c>
      <c r="H12" s="120">
        <v>151500</v>
      </c>
      <c r="I12" s="9">
        <v>2469</v>
      </c>
      <c r="J12" s="120">
        <v>1770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ht="14.25">
      <c r="A13" s="8">
        <v>2400</v>
      </c>
      <c r="B13" s="9" t="s">
        <v>7</v>
      </c>
      <c r="C13" s="10">
        <f t="shared" si="0"/>
        <v>342</v>
      </c>
      <c r="D13" s="121">
        <f t="shared" si="1"/>
        <v>350</v>
      </c>
      <c r="E13" s="9">
        <v>0</v>
      </c>
      <c r="F13" s="120">
        <v>0</v>
      </c>
      <c r="G13" s="9">
        <v>342</v>
      </c>
      <c r="H13" s="120">
        <v>350</v>
      </c>
      <c r="I13" s="9">
        <v>0</v>
      </c>
      <c r="J13" s="120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4.25">
      <c r="A14" s="8">
        <v>2500</v>
      </c>
      <c r="B14" s="9" t="s">
        <v>8</v>
      </c>
      <c r="C14" s="10">
        <f t="shared" si="0"/>
        <v>9</v>
      </c>
      <c r="D14" s="121">
        <f t="shared" si="1"/>
        <v>325</v>
      </c>
      <c r="E14" s="9">
        <v>9</v>
      </c>
      <c r="F14" s="120">
        <v>325</v>
      </c>
      <c r="G14" s="9">
        <v>0</v>
      </c>
      <c r="H14" s="120">
        <v>0</v>
      </c>
      <c r="I14" s="9">
        <v>0</v>
      </c>
      <c r="J14" s="120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4.25">
      <c r="A15" s="8">
        <v>3263</v>
      </c>
      <c r="B15" s="9" t="s">
        <v>101</v>
      </c>
      <c r="C15" s="10">
        <f t="shared" si="0"/>
        <v>0</v>
      </c>
      <c r="D15" s="121">
        <f t="shared" si="1"/>
        <v>0</v>
      </c>
      <c r="E15" s="9">
        <v>0</v>
      </c>
      <c r="F15" s="120">
        <v>0</v>
      </c>
      <c r="G15" s="9">
        <v>0</v>
      </c>
      <c r="H15" s="120">
        <v>0</v>
      </c>
      <c r="I15" s="9">
        <v>0</v>
      </c>
      <c r="J15" s="120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4.25">
      <c r="A16" s="8">
        <v>3262</v>
      </c>
      <c r="B16" s="9" t="s">
        <v>103</v>
      </c>
      <c r="C16" s="10">
        <f t="shared" si="0"/>
        <v>378848</v>
      </c>
      <c r="D16" s="121">
        <f t="shared" si="1"/>
        <v>407400</v>
      </c>
      <c r="E16" s="9">
        <v>0</v>
      </c>
      <c r="F16" s="120">
        <v>0</v>
      </c>
      <c r="G16" s="9">
        <v>0</v>
      </c>
      <c r="H16" s="120">
        <v>0</v>
      </c>
      <c r="I16" s="9">
        <v>0</v>
      </c>
      <c r="J16" s="120">
        <v>0</v>
      </c>
      <c r="K16" s="9">
        <v>0</v>
      </c>
      <c r="L16" s="9">
        <v>0</v>
      </c>
      <c r="M16" s="9">
        <v>378848</v>
      </c>
      <c r="N16" s="9">
        <v>407400</v>
      </c>
      <c r="O16" s="9">
        <v>0</v>
      </c>
      <c r="P16" s="9">
        <v>0</v>
      </c>
    </row>
    <row r="17" spans="1:16" ht="14.25">
      <c r="A17" s="8">
        <v>5100</v>
      </c>
      <c r="B17" s="9" t="s">
        <v>9</v>
      </c>
      <c r="C17" s="10">
        <f t="shared" si="0"/>
        <v>1678</v>
      </c>
      <c r="D17" s="121">
        <f t="shared" si="1"/>
        <v>1750</v>
      </c>
      <c r="E17" s="9">
        <v>881</v>
      </c>
      <c r="F17" s="120">
        <v>1000</v>
      </c>
      <c r="G17" s="9">
        <v>597</v>
      </c>
      <c r="H17" s="120">
        <v>0</v>
      </c>
      <c r="I17" s="9">
        <v>200</v>
      </c>
      <c r="J17" s="120">
        <v>750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4.25">
      <c r="A18" s="8">
        <v>5200</v>
      </c>
      <c r="B18" s="9" t="s">
        <v>10</v>
      </c>
      <c r="C18" s="10">
        <f t="shared" si="0"/>
        <v>32178</v>
      </c>
      <c r="D18" s="121">
        <f t="shared" si="1"/>
        <v>15920</v>
      </c>
      <c r="E18" s="9">
        <v>3208</v>
      </c>
      <c r="F18" s="120">
        <v>4000</v>
      </c>
      <c r="G18" s="9">
        <v>28335</v>
      </c>
      <c r="H18" s="120">
        <v>10520</v>
      </c>
      <c r="I18" s="9">
        <v>635</v>
      </c>
      <c r="J18" s="120">
        <v>1400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4.25">
      <c r="A19" s="8">
        <v>7200</v>
      </c>
      <c r="B19" s="9" t="s">
        <v>352</v>
      </c>
      <c r="C19" s="10">
        <f t="shared" si="0"/>
        <v>50235</v>
      </c>
      <c r="D19" s="121">
        <f t="shared" si="1"/>
        <v>67200</v>
      </c>
      <c r="E19" s="9">
        <v>50224</v>
      </c>
      <c r="F19" s="120">
        <v>67200</v>
      </c>
      <c r="G19" s="9">
        <v>0</v>
      </c>
      <c r="H19" s="120">
        <v>0</v>
      </c>
      <c r="I19" s="9">
        <v>0</v>
      </c>
      <c r="J19" s="120">
        <v>0</v>
      </c>
      <c r="K19" s="9">
        <v>11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4.25">
      <c r="A20" s="8">
        <v>6242</v>
      </c>
      <c r="B20" s="9" t="s">
        <v>61</v>
      </c>
      <c r="C20" s="10">
        <f t="shared" si="0"/>
        <v>5348</v>
      </c>
      <c r="D20" s="121">
        <f t="shared" si="1"/>
        <v>7200</v>
      </c>
      <c r="E20" s="9">
        <v>0</v>
      </c>
      <c r="F20" s="120">
        <v>0</v>
      </c>
      <c r="G20" s="9">
        <v>0</v>
      </c>
      <c r="H20" s="120">
        <v>0</v>
      </c>
      <c r="I20" s="9">
        <v>0</v>
      </c>
      <c r="J20" s="120">
        <v>0</v>
      </c>
      <c r="K20" s="9">
        <v>5348</v>
      </c>
      <c r="L20" s="9">
        <v>7200</v>
      </c>
      <c r="M20" s="9">
        <v>0</v>
      </c>
      <c r="N20" s="9">
        <v>0</v>
      </c>
      <c r="O20" s="9">
        <v>0</v>
      </c>
      <c r="P20" s="9">
        <v>0</v>
      </c>
    </row>
    <row r="21" spans="1:16" ht="14.25">
      <c r="A21" s="8">
        <v>6252</v>
      </c>
      <c r="B21" s="9" t="s">
        <v>85</v>
      </c>
      <c r="C21" s="10">
        <f t="shared" si="0"/>
        <v>22219</v>
      </c>
      <c r="D21" s="121">
        <f t="shared" si="1"/>
        <v>30000</v>
      </c>
      <c r="E21" s="9">
        <v>22219</v>
      </c>
      <c r="F21" s="120">
        <v>30000</v>
      </c>
      <c r="G21" s="9">
        <v>0</v>
      </c>
      <c r="H21" s="120">
        <v>0</v>
      </c>
      <c r="I21" s="9">
        <v>0</v>
      </c>
      <c r="J21" s="12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4.25">
      <c r="A22" s="8">
        <v>6254</v>
      </c>
      <c r="B22" s="9" t="s">
        <v>84</v>
      </c>
      <c r="C22" s="10">
        <f t="shared" si="0"/>
        <v>17298</v>
      </c>
      <c r="D22" s="121">
        <f t="shared" si="1"/>
        <v>3550</v>
      </c>
      <c r="E22" s="9">
        <v>17298</v>
      </c>
      <c r="F22" s="120">
        <v>3550</v>
      </c>
      <c r="G22" s="9">
        <v>0</v>
      </c>
      <c r="H22" s="120">
        <v>0</v>
      </c>
      <c r="I22" s="9">
        <v>0</v>
      </c>
      <c r="J22" s="120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4.25">
      <c r="A23" s="8">
        <v>6255</v>
      </c>
      <c r="B23" s="9" t="s">
        <v>51</v>
      </c>
      <c r="C23" s="10">
        <f t="shared" si="0"/>
        <v>23138</v>
      </c>
      <c r="D23" s="121">
        <f t="shared" si="1"/>
        <v>46000</v>
      </c>
      <c r="E23" s="9">
        <v>23138</v>
      </c>
      <c r="F23" s="120">
        <v>46000</v>
      </c>
      <c r="G23" s="9">
        <v>0</v>
      </c>
      <c r="H23" s="120">
        <v>0</v>
      </c>
      <c r="I23" s="9">
        <v>0</v>
      </c>
      <c r="J23" s="12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4.25">
      <c r="A24" s="8">
        <v>6259</v>
      </c>
      <c r="B24" s="9" t="s">
        <v>58</v>
      </c>
      <c r="C24" s="10">
        <f t="shared" si="0"/>
        <v>0</v>
      </c>
      <c r="D24" s="121">
        <f t="shared" si="1"/>
        <v>600</v>
      </c>
      <c r="E24" s="9">
        <v>0</v>
      </c>
      <c r="F24" s="120">
        <v>600</v>
      </c>
      <c r="G24" s="9">
        <v>0</v>
      </c>
      <c r="H24" s="120">
        <v>0</v>
      </c>
      <c r="I24" s="9">
        <v>0</v>
      </c>
      <c r="J24" s="120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4.25">
      <c r="A25" s="8">
        <v>6260</v>
      </c>
      <c r="B25" s="9" t="s">
        <v>34</v>
      </c>
      <c r="C25" s="10">
        <f t="shared" si="0"/>
        <v>2210</v>
      </c>
      <c r="D25" s="121">
        <f t="shared" si="1"/>
        <v>5800</v>
      </c>
      <c r="E25" s="9">
        <v>2210</v>
      </c>
      <c r="F25" s="120">
        <v>5800</v>
      </c>
      <c r="G25" s="9">
        <v>0</v>
      </c>
      <c r="H25" s="120">
        <v>0</v>
      </c>
      <c r="I25" s="9">
        <v>0</v>
      </c>
      <c r="J25" s="12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4.25">
      <c r="A26" s="8">
        <v>6270</v>
      </c>
      <c r="B26" s="9" t="s">
        <v>35</v>
      </c>
      <c r="C26" s="10">
        <f t="shared" si="0"/>
        <v>14555</v>
      </c>
      <c r="D26" s="121">
        <f t="shared" si="1"/>
        <v>16100</v>
      </c>
      <c r="E26" s="9">
        <v>14555</v>
      </c>
      <c r="F26" s="120">
        <v>16100</v>
      </c>
      <c r="G26" s="9">
        <v>0</v>
      </c>
      <c r="H26" s="120">
        <v>0</v>
      </c>
      <c r="I26" s="9">
        <v>0</v>
      </c>
      <c r="J26" s="120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s="89" customFormat="1" ht="14.25">
      <c r="A27" s="8">
        <v>6299</v>
      </c>
      <c r="B27" s="9" t="s">
        <v>58</v>
      </c>
      <c r="C27" s="10">
        <f t="shared" si="0"/>
        <v>1701579</v>
      </c>
      <c r="D27" s="121">
        <f t="shared" si="1"/>
        <v>1837000</v>
      </c>
      <c r="E27" s="242" t="s">
        <v>550</v>
      </c>
      <c r="F27" s="243">
        <v>0</v>
      </c>
      <c r="G27" s="242" t="s">
        <v>550</v>
      </c>
      <c r="H27" s="243">
        <v>0</v>
      </c>
      <c r="I27" s="242" t="s">
        <v>550</v>
      </c>
      <c r="J27" s="243">
        <v>0</v>
      </c>
      <c r="K27" s="242" t="s">
        <v>550</v>
      </c>
      <c r="L27" s="243">
        <v>0</v>
      </c>
      <c r="M27" s="9">
        <v>1701579</v>
      </c>
      <c r="N27" s="9">
        <v>1837000</v>
      </c>
      <c r="O27" s="9">
        <v>0</v>
      </c>
      <c r="P27" s="9">
        <v>0</v>
      </c>
    </row>
    <row r="28" spans="1:16" ht="14.25">
      <c r="A28" s="8">
        <v>6300</v>
      </c>
      <c r="B28" s="9" t="s">
        <v>33</v>
      </c>
      <c r="C28" s="10">
        <f t="shared" si="0"/>
        <v>24727</v>
      </c>
      <c r="D28" s="121">
        <f t="shared" si="1"/>
        <v>37000</v>
      </c>
      <c r="E28" s="9">
        <v>24727</v>
      </c>
      <c r="F28" s="120">
        <v>37000</v>
      </c>
      <c r="G28" s="9">
        <v>0</v>
      </c>
      <c r="H28" s="120">
        <v>0</v>
      </c>
      <c r="I28" s="9">
        <v>0</v>
      </c>
      <c r="J28" s="120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4.25">
      <c r="A29" s="8">
        <v>6400</v>
      </c>
      <c r="B29" s="9" t="s">
        <v>445</v>
      </c>
      <c r="C29" s="10">
        <f t="shared" si="0"/>
        <v>207974</v>
      </c>
      <c r="D29" s="121">
        <f>(F29+H29+J29+L29+N29+P29)</f>
        <v>252000</v>
      </c>
      <c r="E29" s="9">
        <v>207974</v>
      </c>
      <c r="F29" s="120">
        <v>252000</v>
      </c>
      <c r="G29" s="9">
        <v>0</v>
      </c>
      <c r="H29" s="120">
        <v>0</v>
      </c>
      <c r="I29" s="9">
        <v>0</v>
      </c>
      <c r="J29" s="120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4.25">
      <c r="A30" s="9"/>
      <c r="B30" s="12" t="s">
        <v>3</v>
      </c>
      <c r="C30" s="3">
        <f aca="true" t="shared" si="2" ref="C30:N30">SUM(C8:C29)</f>
        <v>4039459</v>
      </c>
      <c r="D30" s="3">
        <f t="shared" si="2"/>
        <v>4452517</v>
      </c>
      <c r="E30" s="3">
        <f t="shared" si="2"/>
        <v>819827</v>
      </c>
      <c r="F30" s="3">
        <f t="shared" si="2"/>
        <v>995741</v>
      </c>
      <c r="G30" s="3">
        <f t="shared" si="2"/>
        <v>950988</v>
      </c>
      <c r="H30" s="3">
        <f t="shared" si="2"/>
        <v>997340</v>
      </c>
      <c r="I30" s="3">
        <f t="shared" si="2"/>
        <v>161591</v>
      </c>
      <c r="J30" s="3">
        <f t="shared" si="2"/>
        <v>185140</v>
      </c>
      <c r="K30" s="3">
        <f t="shared" si="2"/>
        <v>7093</v>
      </c>
      <c r="L30" s="3">
        <f t="shared" si="2"/>
        <v>9025</v>
      </c>
      <c r="M30" s="3">
        <f t="shared" si="2"/>
        <v>2080427</v>
      </c>
      <c r="N30" s="3">
        <f t="shared" si="2"/>
        <v>2244400</v>
      </c>
      <c r="O30" s="3">
        <f>SUM(O8:O29)</f>
        <v>19533</v>
      </c>
      <c r="P30" s="3">
        <f>SUM(P8:P29)</f>
        <v>20871</v>
      </c>
    </row>
  </sheetData>
  <sheetProtection/>
  <mergeCells count="12">
    <mergeCell ref="M6:N6"/>
    <mergeCell ref="K6:L6"/>
    <mergeCell ref="C6:D6"/>
    <mergeCell ref="E6:F6"/>
    <mergeCell ref="G6:H6"/>
    <mergeCell ref="I6:J6"/>
    <mergeCell ref="O2:P2"/>
    <mergeCell ref="O3:P3"/>
    <mergeCell ref="N4:P4"/>
    <mergeCell ref="O6:P6"/>
    <mergeCell ref="O5:Q5"/>
    <mergeCell ref="L5:N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="115" zoomScaleNormal="115" zoomScalePageLayoutView="0" workbookViewId="0" topLeftCell="A1">
      <pane xSplit="1" topLeftCell="G1" activePane="topRight" state="frozen"/>
      <selection pane="topLeft" activeCell="A1" sqref="A1"/>
      <selection pane="topRight" activeCell="T4" sqref="T4:V4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8.57421875" style="0" customWidth="1"/>
    <col min="4" max="4" width="9.57421875" style="0" customWidth="1"/>
    <col min="5" max="6" width="8.421875" style="0" customWidth="1"/>
    <col min="7" max="7" width="8.00390625" style="0" customWidth="1"/>
    <col min="8" max="9" width="8.57421875" style="0" customWidth="1"/>
    <col min="10" max="10" width="9.00390625" style="0" customWidth="1"/>
    <col min="11" max="12" width="9.00390625" style="89" customWidth="1"/>
    <col min="13" max="13" width="9.57421875" style="0" customWidth="1"/>
    <col min="14" max="15" width="8.57421875" style="0" customWidth="1"/>
    <col min="16" max="16" width="9.421875" style="0" customWidth="1"/>
    <col min="17" max="17" width="7.57421875" style="0" customWidth="1"/>
    <col min="18" max="18" width="8.57421875" style="0" customWidth="1"/>
    <col min="19" max="19" width="8.7109375" style="0" customWidth="1"/>
    <col min="20" max="20" width="8.57421875" style="0" customWidth="1"/>
    <col min="24" max="24" width="14.421875" style="0" bestFit="1" customWidth="1"/>
  </cols>
  <sheetData>
    <row r="1" spans="20:22" ht="14.25">
      <c r="T1" s="83"/>
      <c r="U1" s="83"/>
      <c r="V1" s="86" t="s">
        <v>318</v>
      </c>
    </row>
    <row r="2" spans="20:22" ht="14.25">
      <c r="T2" s="83"/>
      <c r="U2" s="262" t="s">
        <v>313</v>
      </c>
      <c r="V2" s="263"/>
    </row>
    <row r="3" spans="20:22" ht="14.25">
      <c r="T3" s="82"/>
      <c r="U3" s="264" t="s">
        <v>554</v>
      </c>
      <c r="V3" s="263"/>
    </row>
    <row r="4" spans="2:22" ht="14.25">
      <c r="B4" s="79" t="s">
        <v>325</v>
      </c>
      <c r="T4" s="266" t="s">
        <v>555</v>
      </c>
      <c r="U4" s="263"/>
      <c r="V4" s="263"/>
    </row>
    <row r="5" spans="1:22" ht="30" customHeight="1">
      <c r="A5" s="4" t="s">
        <v>42</v>
      </c>
      <c r="B5" s="6" t="s">
        <v>0</v>
      </c>
      <c r="C5" s="281" t="s">
        <v>12</v>
      </c>
      <c r="D5" s="299"/>
      <c r="E5" s="294" t="s">
        <v>37</v>
      </c>
      <c r="F5" s="298"/>
      <c r="G5" s="294" t="s">
        <v>38</v>
      </c>
      <c r="H5" s="298"/>
      <c r="I5" s="294" t="s">
        <v>104</v>
      </c>
      <c r="J5" s="298"/>
      <c r="K5" s="179" t="s">
        <v>504</v>
      </c>
      <c r="L5" s="180"/>
      <c r="M5" s="294" t="s">
        <v>105</v>
      </c>
      <c r="N5" s="298"/>
      <c r="O5" s="294" t="s">
        <v>39</v>
      </c>
      <c r="P5" s="298"/>
      <c r="Q5" s="294" t="s">
        <v>505</v>
      </c>
      <c r="R5" s="298"/>
      <c r="S5" s="294" t="s">
        <v>40</v>
      </c>
      <c r="T5" s="298"/>
      <c r="U5" s="294" t="s">
        <v>41</v>
      </c>
      <c r="V5" s="298"/>
    </row>
    <row r="6" spans="1:22" ht="14.25" customHeight="1">
      <c r="A6" s="4"/>
      <c r="B6" s="6"/>
      <c r="C6" s="7" t="s">
        <v>457</v>
      </c>
      <c r="D6" s="7" t="s">
        <v>538</v>
      </c>
      <c r="E6" s="7" t="s">
        <v>457</v>
      </c>
      <c r="F6" s="7" t="s">
        <v>538</v>
      </c>
      <c r="G6" s="7" t="s">
        <v>457</v>
      </c>
      <c r="H6" s="7" t="s">
        <v>538</v>
      </c>
      <c r="I6" s="7" t="s">
        <v>457</v>
      </c>
      <c r="J6" s="7" t="s">
        <v>538</v>
      </c>
      <c r="K6" s="7" t="s">
        <v>457</v>
      </c>
      <c r="L6" s="7" t="s">
        <v>538</v>
      </c>
      <c r="M6" s="7" t="s">
        <v>457</v>
      </c>
      <c r="N6" s="7" t="s">
        <v>538</v>
      </c>
      <c r="O6" s="7" t="s">
        <v>457</v>
      </c>
      <c r="P6" s="7" t="s">
        <v>538</v>
      </c>
      <c r="Q6" s="7" t="s">
        <v>457</v>
      </c>
      <c r="R6" s="7" t="s">
        <v>538</v>
      </c>
      <c r="S6" s="7" t="s">
        <v>457</v>
      </c>
      <c r="T6" s="7" t="s">
        <v>538</v>
      </c>
      <c r="U6" s="7" t="s">
        <v>457</v>
      </c>
      <c r="V6" s="7" t="s">
        <v>538</v>
      </c>
    </row>
    <row r="7" spans="1:24" ht="14.25" customHeight="1">
      <c r="A7" s="8">
        <v>1100</v>
      </c>
      <c r="B7" s="9" t="s">
        <v>4</v>
      </c>
      <c r="C7" s="182">
        <f aca="true" t="shared" si="0" ref="C7:C30">(E7+G7+I7+K7+M7+O7+Q7+S7+U7)</f>
        <v>13266977</v>
      </c>
      <c r="D7" s="182">
        <f aca="true" t="shared" si="1" ref="D7:D24">(F7+H7+J7+L7+N7+P7+R7+T7+V7)</f>
        <v>14392151.93</v>
      </c>
      <c r="E7" s="181">
        <v>1307207</v>
      </c>
      <c r="F7" s="181">
        <f>Pārvalde!D8</f>
        <v>1516948</v>
      </c>
      <c r="G7" s="181">
        <v>774895</v>
      </c>
      <c r="H7" s="181">
        <f>Policija!D8</f>
        <v>821119</v>
      </c>
      <c r="I7" s="181">
        <v>500926</v>
      </c>
      <c r="J7" s="181">
        <f>Ekonom_darbība!D8</f>
        <v>605382</v>
      </c>
      <c r="K7" s="181">
        <v>0</v>
      </c>
      <c r="L7" s="181">
        <v>0</v>
      </c>
      <c r="M7" s="181">
        <v>453483</v>
      </c>
      <c r="N7" s="181">
        <f>Tautsaimniecība!D8</f>
        <v>494014</v>
      </c>
      <c r="O7" s="181">
        <v>345275</v>
      </c>
      <c r="P7" s="181">
        <f>Veselība!D8</f>
        <v>397044</v>
      </c>
      <c r="Q7" s="181">
        <v>1200391</v>
      </c>
      <c r="R7" s="181">
        <f>Kultūra!D8</f>
        <v>1205983.93</v>
      </c>
      <c r="S7" s="181">
        <v>7728542</v>
      </c>
      <c r="T7" s="181">
        <f>Skolas!D8</f>
        <v>8281923</v>
      </c>
      <c r="U7" s="181">
        <v>956258</v>
      </c>
      <c r="V7" s="181">
        <f>'Soci.'!D8</f>
        <v>1069738</v>
      </c>
      <c r="X7" s="127"/>
    </row>
    <row r="8" spans="1:24" ht="14.25" customHeight="1">
      <c r="A8" s="8">
        <v>1200</v>
      </c>
      <c r="B8" s="11" t="s">
        <v>55</v>
      </c>
      <c r="C8" s="182">
        <f t="shared" si="0"/>
        <v>4214595</v>
      </c>
      <c r="D8" s="182">
        <f t="shared" si="1"/>
        <v>4605869</v>
      </c>
      <c r="E8" s="181">
        <v>387225</v>
      </c>
      <c r="F8" s="181">
        <f>Pārvalde!D9</f>
        <v>424670</v>
      </c>
      <c r="G8" s="181">
        <v>403333</v>
      </c>
      <c r="H8" s="181">
        <f>Policija!D9</f>
        <v>428738</v>
      </c>
      <c r="I8" s="181">
        <v>152630</v>
      </c>
      <c r="J8" s="181">
        <f>Ekonom_darbība!D9</f>
        <v>174983</v>
      </c>
      <c r="K8" s="181">
        <v>0</v>
      </c>
      <c r="L8" s="181">
        <v>0</v>
      </c>
      <c r="M8" s="181">
        <v>138062</v>
      </c>
      <c r="N8" s="181">
        <f>Tautsaimniecība!D9</f>
        <v>147956</v>
      </c>
      <c r="O8" s="181">
        <v>98540</v>
      </c>
      <c r="P8" s="181">
        <f>Veselība!D9</f>
        <v>115885</v>
      </c>
      <c r="Q8" s="181">
        <v>361951</v>
      </c>
      <c r="R8" s="181">
        <f>Kultūra!D9</f>
        <v>373812</v>
      </c>
      <c r="S8" s="181">
        <v>2374793</v>
      </c>
      <c r="T8" s="181">
        <f>Skolas!D9</f>
        <v>2613894</v>
      </c>
      <c r="U8" s="181">
        <v>298061</v>
      </c>
      <c r="V8" s="181">
        <f>'Soci.'!D9</f>
        <v>325931</v>
      </c>
      <c r="X8" s="125"/>
    </row>
    <row r="9" spans="1:24" ht="14.25">
      <c r="A9" s="8">
        <v>2100</v>
      </c>
      <c r="B9" s="9" t="s">
        <v>53</v>
      </c>
      <c r="C9" s="182">
        <f t="shared" si="0"/>
        <v>10397</v>
      </c>
      <c r="D9" s="182">
        <f t="shared" si="1"/>
        <v>58410</v>
      </c>
      <c r="E9" s="181">
        <v>16</v>
      </c>
      <c r="F9" s="181">
        <f>Pārvalde!D10</f>
        <v>8100</v>
      </c>
      <c r="G9" s="181">
        <v>120</v>
      </c>
      <c r="H9" s="181">
        <f>Policija!D10</f>
        <v>0</v>
      </c>
      <c r="I9" s="181">
        <v>2645</v>
      </c>
      <c r="J9" s="181">
        <f>Ekonom_darbība!D10</f>
        <v>13180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f>Veselība!D10</f>
        <v>0</v>
      </c>
      <c r="Q9" s="181">
        <v>236</v>
      </c>
      <c r="R9" s="181">
        <f>Kultūra!D10</f>
        <v>5600</v>
      </c>
      <c r="S9" s="181">
        <v>7288</v>
      </c>
      <c r="T9" s="181">
        <f>Skolas!D10</f>
        <v>28136</v>
      </c>
      <c r="U9" s="181">
        <v>92</v>
      </c>
      <c r="V9" s="181">
        <f>'Soci.'!D10</f>
        <v>3394</v>
      </c>
      <c r="X9" s="125"/>
    </row>
    <row r="10" spans="1:24" s="189" customFormat="1" ht="14.25">
      <c r="A10" s="186">
        <v>2200</v>
      </c>
      <c r="B10" s="187" t="s">
        <v>6</v>
      </c>
      <c r="C10" s="244">
        <f t="shared" si="0"/>
        <v>5875646</v>
      </c>
      <c r="D10" s="244">
        <f>(F10+H10+J10+L10+N10+P10+R10+T10+V10)</f>
        <v>7292038</v>
      </c>
      <c r="E10" s="188">
        <v>269446</v>
      </c>
      <c r="F10" s="188">
        <f>Pārvalde!D11</f>
        <v>464191</v>
      </c>
      <c r="G10" s="188">
        <v>196509</v>
      </c>
      <c r="H10" s="188">
        <f>Policija!D11</f>
        <v>211147</v>
      </c>
      <c r="I10" s="188">
        <v>1204883</v>
      </c>
      <c r="J10" s="188">
        <f>Ekonom_darbība!D11</f>
        <v>1672951</v>
      </c>
      <c r="K10" s="188">
        <v>127560</v>
      </c>
      <c r="L10" s="188">
        <f>Dabas_resursi!D11</f>
        <v>173850</v>
      </c>
      <c r="M10" s="188">
        <v>1672299</v>
      </c>
      <c r="N10" s="188">
        <f>Tautsaimniecība!D11</f>
        <v>1874100</v>
      </c>
      <c r="O10" s="188">
        <v>117693</v>
      </c>
      <c r="P10" s="188">
        <f>Veselība!D11</f>
        <v>205053</v>
      </c>
      <c r="Q10" s="188">
        <v>430546</v>
      </c>
      <c r="R10" s="188">
        <f>Kultūra!D11</f>
        <v>428711</v>
      </c>
      <c r="S10" s="188">
        <v>1713155</v>
      </c>
      <c r="T10" s="188">
        <f>Skolas!D11</f>
        <v>2109408</v>
      </c>
      <c r="U10" s="188">
        <v>143555</v>
      </c>
      <c r="V10" s="188">
        <f>'Soci.'!D11</f>
        <v>152627</v>
      </c>
      <c r="X10" s="190"/>
    </row>
    <row r="11" spans="1:24" ht="14.25" customHeight="1">
      <c r="A11" s="8">
        <v>2300</v>
      </c>
      <c r="B11" s="17" t="s">
        <v>444</v>
      </c>
      <c r="C11" s="182">
        <f t="shared" si="0"/>
        <v>1255892</v>
      </c>
      <c r="D11" s="182">
        <f t="shared" si="1"/>
        <v>1850823</v>
      </c>
      <c r="E11" s="181">
        <v>75508</v>
      </c>
      <c r="F11" s="181">
        <f>Pārvalde!D12</f>
        <v>73242</v>
      </c>
      <c r="G11" s="181">
        <v>145006</v>
      </c>
      <c r="H11" s="181">
        <f>Policija!D12</f>
        <v>149050</v>
      </c>
      <c r="I11" s="181">
        <v>2118</v>
      </c>
      <c r="J11" s="181">
        <f>Ekonom_darbība!D12</f>
        <v>0</v>
      </c>
      <c r="K11" s="181">
        <v>0</v>
      </c>
      <c r="L11" s="181">
        <v>0</v>
      </c>
      <c r="M11" s="181">
        <v>117045</v>
      </c>
      <c r="N11" s="181">
        <f>Tautsaimniecība!D12</f>
        <v>135650</v>
      </c>
      <c r="O11" s="181">
        <v>36374</v>
      </c>
      <c r="P11" s="181">
        <f>Veselība!D12</f>
        <v>44050</v>
      </c>
      <c r="Q11" s="181">
        <v>123599</v>
      </c>
      <c r="R11" s="181">
        <f>Kultūra!D12</f>
        <v>130914</v>
      </c>
      <c r="S11" s="181">
        <v>597087</v>
      </c>
      <c r="T11" s="181">
        <f>Skolas!D12</f>
        <v>1145285</v>
      </c>
      <c r="U11" s="181">
        <v>159155</v>
      </c>
      <c r="V11" s="181">
        <f>'Soci.'!D12</f>
        <v>172632</v>
      </c>
      <c r="X11" s="125"/>
    </row>
    <row r="12" spans="1:24" ht="14.25">
      <c r="A12" s="8">
        <v>2400</v>
      </c>
      <c r="B12" s="9" t="s">
        <v>7</v>
      </c>
      <c r="C12" s="182">
        <f t="shared" si="0"/>
        <v>8568</v>
      </c>
      <c r="D12" s="182">
        <f t="shared" si="1"/>
        <v>9547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6385</v>
      </c>
      <c r="R12" s="181">
        <f>Kultūra!D13</f>
        <v>7000</v>
      </c>
      <c r="S12" s="181">
        <v>1841</v>
      </c>
      <c r="T12" s="181">
        <f>Skolas!D13</f>
        <v>2197</v>
      </c>
      <c r="U12" s="181">
        <v>342</v>
      </c>
      <c r="V12" s="181">
        <f>'Soci.'!D13</f>
        <v>350</v>
      </c>
      <c r="X12" s="125"/>
    </row>
    <row r="13" spans="1:24" ht="14.25">
      <c r="A13" s="8">
        <v>2500</v>
      </c>
      <c r="B13" s="9" t="s">
        <v>54</v>
      </c>
      <c r="C13" s="182">
        <f t="shared" si="0"/>
        <v>44791</v>
      </c>
      <c r="D13" s="182">
        <f t="shared" si="1"/>
        <v>59299</v>
      </c>
      <c r="E13" s="181">
        <v>13480</v>
      </c>
      <c r="F13" s="181">
        <f>Pārvalde!D14</f>
        <v>16500</v>
      </c>
      <c r="G13" s="181">
        <v>313</v>
      </c>
      <c r="H13" s="181">
        <f>Policija!D14</f>
        <v>840</v>
      </c>
      <c r="I13" s="181">
        <v>0</v>
      </c>
      <c r="J13" s="181">
        <v>0</v>
      </c>
      <c r="K13" s="181">
        <v>180</v>
      </c>
      <c r="L13" s="181">
        <f>Dabas_resursi!D14</f>
        <v>500</v>
      </c>
      <c r="M13" s="181">
        <v>3740</v>
      </c>
      <c r="N13" s="181">
        <f>Tautsaimniecība!D13</f>
        <v>4300</v>
      </c>
      <c r="O13" s="181">
        <v>5271</v>
      </c>
      <c r="P13" s="181">
        <f>Veselība!D14</f>
        <v>5629</v>
      </c>
      <c r="Q13" s="181">
        <v>241</v>
      </c>
      <c r="R13" s="181">
        <f>Kultūra!D14</f>
        <v>0</v>
      </c>
      <c r="S13" s="181">
        <v>21557</v>
      </c>
      <c r="T13" s="181">
        <f>Skolas!D14</f>
        <v>31205</v>
      </c>
      <c r="U13" s="181">
        <v>9</v>
      </c>
      <c r="V13" s="181">
        <f>'Soci.'!D14</f>
        <v>325</v>
      </c>
      <c r="X13" s="125"/>
    </row>
    <row r="14" spans="1:24" ht="14.25">
      <c r="A14" s="8">
        <v>3200</v>
      </c>
      <c r="B14" s="9" t="s">
        <v>36</v>
      </c>
      <c r="C14" s="182">
        <f t="shared" si="0"/>
        <v>586057</v>
      </c>
      <c r="D14" s="182">
        <f t="shared" si="1"/>
        <v>847775</v>
      </c>
      <c r="E14" s="181">
        <v>0</v>
      </c>
      <c r="F14" s="181">
        <v>0</v>
      </c>
      <c r="G14" s="181">
        <v>0</v>
      </c>
      <c r="H14" s="181">
        <v>0</v>
      </c>
      <c r="I14" s="181">
        <v>32211</v>
      </c>
      <c r="J14" s="181">
        <f>Ekonom_darbība!D14</f>
        <v>193293</v>
      </c>
      <c r="K14" s="181">
        <v>0</v>
      </c>
      <c r="L14" s="181">
        <v>0</v>
      </c>
      <c r="M14" s="181">
        <v>0</v>
      </c>
      <c r="N14" s="181">
        <f>Tautsaimniecība!D14</f>
        <v>0</v>
      </c>
      <c r="O14" s="181">
        <v>0</v>
      </c>
      <c r="P14" s="181">
        <v>0</v>
      </c>
      <c r="Q14" s="181">
        <v>136047</v>
      </c>
      <c r="R14" s="181">
        <f>Kultūra!D15</f>
        <v>193078</v>
      </c>
      <c r="S14" s="181">
        <v>38951</v>
      </c>
      <c r="T14" s="181">
        <f>Skolas!D15</f>
        <v>54004</v>
      </c>
      <c r="U14" s="181">
        <v>378848</v>
      </c>
      <c r="V14" s="181">
        <f>'Soci.'!D16</f>
        <v>407400</v>
      </c>
      <c r="X14" s="125"/>
    </row>
    <row r="15" spans="1:24" ht="14.25">
      <c r="A15" s="8">
        <v>4000</v>
      </c>
      <c r="B15" s="9" t="s">
        <v>48</v>
      </c>
      <c r="C15" s="182">
        <f t="shared" si="0"/>
        <v>118495</v>
      </c>
      <c r="D15" s="182">
        <f t="shared" si="1"/>
        <v>126657</v>
      </c>
      <c r="E15" s="181">
        <v>8634</v>
      </c>
      <c r="F15" s="181">
        <f>Pārvalde!D15</f>
        <v>16657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109861</v>
      </c>
      <c r="T15" s="181">
        <f>Skolas!D16</f>
        <v>110000</v>
      </c>
      <c r="U15" s="181">
        <v>0</v>
      </c>
      <c r="V15" s="181">
        <v>0</v>
      </c>
      <c r="X15" s="125"/>
    </row>
    <row r="16" spans="1:24" ht="14.25">
      <c r="A16" s="8">
        <v>6243</v>
      </c>
      <c r="B16" s="9" t="s">
        <v>62</v>
      </c>
      <c r="C16" s="182">
        <f t="shared" si="0"/>
        <v>5348</v>
      </c>
      <c r="D16" s="182">
        <f t="shared" si="1"/>
        <v>7200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5348</v>
      </c>
      <c r="V16" s="181">
        <f>'Soci.'!D20</f>
        <v>7200</v>
      </c>
      <c r="X16" s="125"/>
    </row>
    <row r="17" spans="1:24" ht="14.25">
      <c r="A17" s="8">
        <v>6250</v>
      </c>
      <c r="B17" s="9" t="s">
        <v>52</v>
      </c>
      <c r="C17" s="182">
        <f t="shared" si="0"/>
        <v>504149</v>
      </c>
      <c r="D17" s="182">
        <f t="shared" si="1"/>
        <v>80150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441494</v>
      </c>
      <c r="T17" s="181">
        <f>Skolas!D19</f>
        <v>0</v>
      </c>
      <c r="U17" s="181">
        <v>62655</v>
      </c>
      <c r="V17" s="181">
        <f>'Soci.'!D21+'Soci.'!D23+'Soci.'!D24+'Soci.'!D22</f>
        <v>80150</v>
      </c>
      <c r="X17" s="125"/>
    </row>
    <row r="18" spans="1:24" ht="14.25">
      <c r="A18" s="8">
        <v>6260</v>
      </c>
      <c r="B18" s="9" t="s">
        <v>34</v>
      </c>
      <c r="C18" s="182">
        <f t="shared" si="0"/>
        <v>2210</v>
      </c>
      <c r="D18" s="182">
        <f t="shared" si="1"/>
        <v>5800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2210</v>
      </c>
      <c r="V18" s="181">
        <f>'Soci.'!D25</f>
        <v>5800</v>
      </c>
      <c r="X18" s="125"/>
    </row>
    <row r="19" spans="1:24" ht="14.25">
      <c r="A19" s="8">
        <v>6270</v>
      </c>
      <c r="B19" s="9" t="s">
        <v>106</v>
      </c>
      <c r="C19" s="182">
        <f t="shared" si="0"/>
        <v>14555</v>
      </c>
      <c r="D19" s="182">
        <f t="shared" si="1"/>
        <v>16100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14555</v>
      </c>
      <c r="V19" s="181">
        <f>'Soci.'!D26</f>
        <v>16100</v>
      </c>
      <c r="X19" s="125"/>
    </row>
    <row r="20" spans="1:24" s="89" customFormat="1" ht="14.25">
      <c r="A20" s="8">
        <v>6290</v>
      </c>
      <c r="B20" s="9" t="s">
        <v>52</v>
      </c>
      <c r="C20" s="182">
        <f t="shared" si="0"/>
        <v>1701579</v>
      </c>
      <c r="D20" s="182">
        <f t="shared" si="1"/>
        <v>1837000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1701579</v>
      </c>
      <c r="V20" s="181">
        <f>'Soci.'!D27</f>
        <v>1837000</v>
      </c>
      <c r="X20" s="125"/>
    </row>
    <row r="21" spans="1:24" ht="14.25">
      <c r="A21" s="8">
        <v>6300</v>
      </c>
      <c r="B21" s="9" t="s">
        <v>33</v>
      </c>
      <c r="C21" s="182">
        <f t="shared" si="0"/>
        <v>24727</v>
      </c>
      <c r="D21" s="182">
        <f t="shared" si="1"/>
        <v>37000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24727</v>
      </c>
      <c r="V21" s="181">
        <f>'Soci.'!D28</f>
        <v>37000</v>
      </c>
      <c r="X21" s="125"/>
    </row>
    <row r="22" spans="1:24" ht="14.25">
      <c r="A22" s="8">
        <v>6400</v>
      </c>
      <c r="B22" s="9" t="s">
        <v>310</v>
      </c>
      <c r="C22" s="182">
        <f t="shared" si="0"/>
        <v>263522</v>
      </c>
      <c r="D22" s="182">
        <f t="shared" si="1"/>
        <v>360741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3876</v>
      </c>
      <c r="L22" s="181">
        <f>Dabas_resursi!D15</f>
        <v>39890</v>
      </c>
      <c r="M22" s="181">
        <v>0</v>
      </c>
      <c r="N22" s="181">
        <v>0</v>
      </c>
      <c r="O22" s="181">
        <v>0</v>
      </c>
      <c r="P22" s="181">
        <v>0</v>
      </c>
      <c r="Q22" s="181">
        <v>16423</v>
      </c>
      <c r="R22" s="181">
        <f>Kultūra!D17</f>
        <v>17000</v>
      </c>
      <c r="S22" s="181">
        <v>35249</v>
      </c>
      <c r="T22" s="181">
        <f>Skolas!D20</f>
        <v>51851</v>
      </c>
      <c r="U22" s="181">
        <v>207974</v>
      </c>
      <c r="V22" s="181">
        <f>'Soci.'!D29</f>
        <v>252000</v>
      </c>
      <c r="X22" s="125"/>
    </row>
    <row r="23" spans="1:24" s="89" customFormat="1" ht="14.25">
      <c r="A23" s="8">
        <v>6500</v>
      </c>
      <c r="B23" s="9" t="s">
        <v>551</v>
      </c>
      <c r="C23" s="182">
        <f t="shared" si="0"/>
        <v>30</v>
      </c>
      <c r="D23" s="182">
        <f t="shared" si="1"/>
        <v>1000</v>
      </c>
      <c r="E23" s="181">
        <v>30</v>
      </c>
      <c r="F23" s="181">
        <f>Pārvalde!D18</f>
        <v>1000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X23" s="125"/>
    </row>
    <row r="24" spans="1:24" ht="14.25">
      <c r="A24" s="8">
        <v>5100</v>
      </c>
      <c r="B24" s="9" t="s">
        <v>9</v>
      </c>
      <c r="C24" s="182">
        <f t="shared" si="0"/>
        <v>39470</v>
      </c>
      <c r="D24" s="182">
        <f t="shared" si="1"/>
        <v>46050</v>
      </c>
      <c r="E24" s="181">
        <v>20250</v>
      </c>
      <c r="F24" s="181">
        <f>Pārvalde!D16</f>
        <v>41200</v>
      </c>
      <c r="G24" s="181">
        <v>482</v>
      </c>
      <c r="H24" s="181">
        <f>Policija!D15</f>
        <v>1250</v>
      </c>
      <c r="I24" s="181">
        <v>15246</v>
      </c>
      <c r="J24" s="181">
        <f>Ekonom_darbība!D15</f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200</v>
      </c>
      <c r="P24" s="181">
        <v>0</v>
      </c>
      <c r="Q24" s="181">
        <v>406</v>
      </c>
      <c r="R24" s="181">
        <f>Kultūra!D16</f>
        <v>1400</v>
      </c>
      <c r="S24" s="181">
        <v>1208</v>
      </c>
      <c r="T24" s="181">
        <f>Skolas!D17</f>
        <v>450</v>
      </c>
      <c r="U24" s="181">
        <v>1678</v>
      </c>
      <c r="V24" s="181">
        <f>'Soci.'!D17</f>
        <v>1750</v>
      </c>
      <c r="X24" s="125"/>
    </row>
    <row r="25" spans="1:24" ht="14.25">
      <c r="A25" s="8">
        <v>5200</v>
      </c>
      <c r="B25" s="9" t="s">
        <v>10</v>
      </c>
      <c r="C25" s="182">
        <f t="shared" si="0"/>
        <v>6306189</v>
      </c>
      <c r="D25" s="182">
        <f>(F25+H25+J25+L25+N25+Kopsavilkums!P25+R25+T25+V25)</f>
        <v>15702854</v>
      </c>
      <c r="E25" s="181">
        <v>45737</v>
      </c>
      <c r="F25" s="181">
        <f>Pārvalde!D17</f>
        <v>16600</v>
      </c>
      <c r="G25" s="181">
        <v>31325</v>
      </c>
      <c r="H25" s="181">
        <f>Policija!D16</f>
        <v>16930</v>
      </c>
      <c r="I25" s="181">
        <v>2244570</v>
      </c>
      <c r="J25" s="181">
        <f>Ekonom_darbība!D16</f>
        <v>3407732</v>
      </c>
      <c r="K25" s="181">
        <v>0</v>
      </c>
      <c r="L25" s="181">
        <f>Dabas_resursi!D16</f>
        <v>0</v>
      </c>
      <c r="M25" s="181">
        <v>619277</v>
      </c>
      <c r="N25" s="181">
        <f>Tautsaimniecība!D16</f>
        <v>405491</v>
      </c>
      <c r="O25" s="181">
        <v>27037</v>
      </c>
      <c r="P25" s="181">
        <f>Veselība!D16</f>
        <v>36800</v>
      </c>
      <c r="Q25" s="181">
        <v>177767</v>
      </c>
      <c r="R25" s="181">
        <f>Kultūra!D19</f>
        <v>173839</v>
      </c>
      <c r="S25" s="181">
        <v>3128298</v>
      </c>
      <c r="T25" s="181">
        <f>Skolas!D18</f>
        <v>11629542</v>
      </c>
      <c r="U25" s="181">
        <v>32178</v>
      </c>
      <c r="V25" s="181">
        <f>'Soci.'!D18</f>
        <v>15920</v>
      </c>
      <c r="X25" s="125"/>
    </row>
    <row r="26" spans="1:24" ht="15" customHeight="1">
      <c r="A26" s="8">
        <v>7210</v>
      </c>
      <c r="B26" s="11" t="s">
        <v>50</v>
      </c>
      <c r="C26" s="182">
        <f t="shared" si="0"/>
        <v>1014696</v>
      </c>
      <c r="D26" s="182">
        <f>(F26+H26+J26+L26+N26+P26+R26+T26+V26)</f>
        <v>1047200</v>
      </c>
      <c r="E26" s="181">
        <v>964461</v>
      </c>
      <c r="F26" s="181">
        <f>Pārvalde!D19</f>
        <v>980000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50235</v>
      </c>
      <c r="V26" s="181">
        <f>'Soci.'!D19</f>
        <v>67200</v>
      </c>
      <c r="X26" s="125"/>
    </row>
    <row r="27" spans="1:24" ht="15" customHeight="1">
      <c r="A27" s="8">
        <v>7245</v>
      </c>
      <c r="B27" s="11" t="s">
        <v>88</v>
      </c>
      <c r="C27" s="182">
        <f t="shared" si="0"/>
        <v>3647</v>
      </c>
      <c r="D27" s="182">
        <f>(F27+H27+J27+L27+N27+P27+R27+T27+V27)</f>
        <v>15425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3647</v>
      </c>
      <c r="T27" s="181">
        <f>Skolas!D22</f>
        <v>15425</v>
      </c>
      <c r="U27" s="181">
        <v>0</v>
      </c>
      <c r="V27" s="181">
        <v>0</v>
      </c>
      <c r="X27" s="125"/>
    </row>
    <row r="28" spans="1:24" ht="15" customHeight="1">
      <c r="A28" s="8">
        <v>7260</v>
      </c>
      <c r="B28" s="9" t="s">
        <v>11</v>
      </c>
      <c r="C28" s="182">
        <f t="shared" si="0"/>
        <v>5213398</v>
      </c>
      <c r="D28" s="182">
        <f>(F28+H28+J28+L28+N28+P28+R28+T28+V28)</f>
        <v>2834817</v>
      </c>
      <c r="E28" s="181">
        <v>5213398</v>
      </c>
      <c r="F28" s="181">
        <f>Pārvalde!D20</f>
        <v>2834817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X28" s="125"/>
    </row>
    <row r="29" spans="1:24" ht="15" customHeight="1">
      <c r="A29" s="8"/>
      <c r="B29" s="9" t="s">
        <v>81</v>
      </c>
      <c r="C29" s="244">
        <f t="shared" si="0"/>
        <v>308725</v>
      </c>
      <c r="D29" s="182">
        <f>N29</f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308725</v>
      </c>
      <c r="N29" s="181">
        <f>Tautsaimniecība!D17</f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X29" s="125"/>
    </row>
    <row r="30" spans="1:24" ht="15" customHeight="1">
      <c r="A30" s="8"/>
      <c r="B30" s="9" t="s">
        <v>14</v>
      </c>
      <c r="C30" s="182">
        <f t="shared" si="0"/>
        <v>1954761</v>
      </c>
      <c r="D30" s="182">
        <f>J30+F30</f>
        <v>2053191</v>
      </c>
      <c r="E30" s="181">
        <v>1688121</v>
      </c>
      <c r="F30" s="181">
        <f>Pārvalde!D21</f>
        <v>1786551</v>
      </c>
      <c r="G30" s="181">
        <v>0</v>
      </c>
      <c r="H30" s="181">
        <v>0</v>
      </c>
      <c r="I30" s="181">
        <v>266640</v>
      </c>
      <c r="J30" s="181">
        <f>Ekonom_darbība!D17</f>
        <v>266640</v>
      </c>
      <c r="K30" s="181">
        <v>0</v>
      </c>
      <c r="L30" s="181">
        <v>0</v>
      </c>
      <c r="M30" s="181">
        <v>0</v>
      </c>
      <c r="N30" s="181"/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X30" s="125"/>
    </row>
    <row r="31" spans="1:22" ht="14.25">
      <c r="A31" s="9"/>
      <c r="B31" s="12" t="s">
        <v>3</v>
      </c>
      <c r="C31" s="237">
        <f>SUM(C7:C30)</f>
        <v>42738424</v>
      </c>
      <c r="D31" s="237">
        <f aca="true" t="shared" si="2" ref="D31:V31">SUM(D7:D30)</f>
        <v>53287097.93</v>
      </c>
      <c r="E31" s="237">
        <f>SUM(E7:E30)</f>
        <v>9993513</v>
      </c>
      <c r="F31" s="237">
        <f t="shared" si="2"/>
        <v>8180476</v>
      </c>
      <c r="G31" s="237">
        <f t="shared" si="2"/>
        <v>1551983</v>
      </c>
      <c r="H31" s="237">
        <f t="shared" si="2"/>
        <v>1629074</v>
      </c>
      <c r="I31" s="237">
        <f t="shared" si="2"/>
        <v>4421869</v>
      </c>
      <c r="J31" s="237">
        <f t="shared" si="2"/>
        <v>6334161</v>
      </c>
      <c r="K31" s="237">
        <f>SUM(K7:K30)</f>
        <v>131616</v>
      </c>
      <c r="L31" s="237">
        <f>SUM(L7:L30)</f>
        <v>214240</v>
      </c>
      <c r="M31" s="245">
        <f t="shared" si="2"/>
        <v>3312631</v>
      </c>
      <c r="N31" s="245">
        <f>SUM(N7:N30)</f>
        <v>3061511</v>
      </c>
      <c r="O31" s="237">
        <f t="shared" si="2"/>
        <v>630390</v>
      </c>
      <c r="P31" s="237">
        <f t="shared" si="2"/>
        <v>804461</v>
      </c>
      <c r="Q31" s="237">
        <f t="shared" si="2"/>
        <v>2453992</v>
      </c>
      <c r="R31" s="237">
        <f t="shared" si="2"/>
        <v>2537337.9299999997</v>
      </c>
      <c r="S31" s="237">
        <f>SUM(S7:S30)</f>
        <v>16202971</v>
      </c>
      <c r="T31" s="237">
        <f t="shared" si="2"/>
        <v>26073320</v>
      </c>
      <c r="U31" s="237">
        <f t="shared" si="2"/>
        <v>4039459</v>
      </c>
      <c r="V31" s="237">
        <f t="shared" si="2"/>
        <v>4452517</v>
      </c>
    </row>
    <row r="32" spans="1:22" ht="14.25">
      <c r="A32" s="89"/>
      <c r="B32" s="106" t="s">
        <v>263</v>
      </c>
      <c r="C32" s="133">
        <v>3156095</v>
      </c>
      <c r="D32" s="24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3:22" ht="14.25">
      <c r="C33" s="247">
        <f>SUM(C31:C32)</f>
        <v>45894519</v>
      </c>
      <c r="D33" s="24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6" ht="12.75" customHeight="1"/>
  </sheetData>
  <sheetProtection/>
  <mergeCells count="12">
    <mergeCell ref="C5:D5"/>
    <mergeCell ref="E5:F5"/>
    <mergeCell ref="G5:H5"/>
    <mergeCell ref="I5:J5"/>
    <mergeCell ref="M5:N5"/>
    <mergeCell ref="O5:P5"/>
    <mergeCell ref="Q5:R5"/>
    <mergeCell ref="S5:T5"/>
    <mergeCell ref="U2:V2"/>
    <mergeCell ref="U3:V3"/>
    <mergeCell ref="T4:V4"/>
    <mergeCell ref="U5:V5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4" sqref="F4:H4"/>
    </sheetView>
  </sheetViews>
  <sheetFormatPr defaultColWidth="9.140625" defaultRowHeight="15"/>
  <cols>
    <col min="1" max="1" width="6.421875" style="0" customWidth="1"/>
    <col min="2" max="2" width="27.421875" style="0" customWidth="1"/>
    <col min="3" max="3" width="8.421875" style="0" customWidth="1"/>
    <col min="4" max="4" width="9.421875" style="0" customWidth="1"/>
    <col min="5" max="5" width="9.00390625" style="0" customWidth="1"/>
    <col min="6" max="6" width="8.57421875" style="0" customWidth="1"/>
    <col min="7" max="7" width="8.421875" style="0" customWidth="1"/>
    <col min="8" max="8" width="9.421875" style="0" customWidth="1"/>
  </cols>
  <sheetData>
    <row r="1" spans="6:8" ht="14.25">
      <c r="F1" s="83"/>
      <c r="G1" s="83"/>
      <c r="H1" s="86" t="s">
        <v>318</v>
      </c>
    </row>
    <row r="2" spans="6:8" ht="14.25">
      <c r="F2" s="83"/>
      <c r="G2" s="262" t="s">
        <v>313</v>
      </c>
      <c r="H2" s="263"/>
    </row>
    <row r="3" spans="6:8" ht="14.25">
      <c r="F3" s="82"/>
      <c r="G3" s="264" t="s">
        <v>557</v>
      </c>
      <c r="H3" s="263"/>
    </row>
    <row r="4" spans="1:8" ht="14.25">
      <c r="A4" s="79" t="s">
        <v>273</v>
      </c>
      <c r="B4" s="79"/>
      <c r="F4" s="266" t="s">
        <v>555</v>
      </c>
      <c r="G4" s="263"/>
      <c r="H4" s="263"/>
    </row>
    <row r="5" spans="1:8" ht="21">
      <c r="A5" s="4" t="s">
        <v>42</v>
      </c>
      <c r="B5" s="6" t="s">
        <v>0</v>
      </c>
      <c r="C5" s="297" t="s">
        <v>12</v>
      </c>
      <c r="D5" s="297"/>
      <c r="E5" s="280" t="s">
        <v>65</v>
      </c>
      <c r="F5" s="280"/>
      <c r="G5" s="280" t="s">
        <v>70</v>
      </c>
      <c r="H5" s="280"/>
    </row>
    <row r="6" spans="1:8" ht="14.25">
      <c r="A6" s="4"/>
      <c r="B6" s="6"/>
      <c r="C6" s="7" t="s">
        <v>435</v>
      </c>
      <c r="D6" s="7" t="s">
        <v>457</v>
      </c>
      <c r="E6" s="7" t="s">
        <v>435</v>
      </c>
      <c r="F6" s="7" t="s">
        <v>457</v>
      </c>
      <c r="G6" s="7" t="s">
        <v>435</v>
      </c>
      <c r="H6" s="7" t="s">
        <v>457</v>
      </c>
    </row>
    <row r="7" spans="1:8" ht="14.25">
      <c r="A7" s="8">
        <v>1100</v>
      </c>
      <c r="B7" s="9" t="s">
        <v>4</v>
      </c>
      <c r="C7" s="10">
        <f>(E7+G7)</f>
        <v>0</v>
      </c>
      <c r="D7" s="10">
        <f>(F7+H7)</f>
        <v>0</v>
      </c>
      <c r="E7" s="9">
        <v>0</v>
      </c>
      <c r="F7" s="9">
        <f>SUM(E7:E7)</f>
        <v>0</v>
      </c>
      <c r="G7" s="9">
        <v>0</v>
      </c>
      <c r="H7" s="9">
        <f aca="true" t="shared" si="0" ref="H7:H12">SUM(G7:G7)</f>
        <v>0</v>
      </c>
    </row>
    <row r="8" spans="1:8" ht="15" customHeight="1">
      <c r="A8" s="8">
        <v>1200</v>
      </c>
      <c r="B8" s="11" t="s">
        <v>47</v>
      </c>
      <c r="C8" s="10">
        <f aca="true" t="shared" si="1" ref="C8:C14">(E8+G8)</f>
        <v>0</v>
      </c>
      <c r="D8" s="10">
        <f aca="true" t="shared" si="2" ref="D8:D14">(F8+H8)</f>
        <v>0</v>
      </c>
      <c r="E8" s="9">
        <v>0</v>
      </c>
      <c r="F8" s="9">
        <f>SUM(E8:E8)</f>
        <v>0</v>
      </c>
      <c r="G8" s="9">
        <v>0</v>
      </c>
      <c r="H8" s="9">
        <f t="shared" si="0"/>
        <v>0</v>
      </c>
    </row>
    <row r="9" spans="1:8" ht="14.25">
      <c r="A9" s="8">
        <v>2200</v>
      </c>
      <c r="B9" s="9" t="s">
        <v>6</v>
      </c>
      <c r="C9" s="10">
        <f t="shared" si="1"/>
        <v>222508</v>
      </c>
      <c r="D9" s="10">
        <f t="shared" si="2"/>
        <v>0</v>
      </c>
      <c r="E9" s="9">
        <v>187685</v>
      </c>
      <c r="F9" s="9">
        <v>0</v>
      </c>
      <c r="G9" s="9">
        <v>34823</v>
      </c>
      <c r="H9" s="9">
        <v>0</v>
      </c>
    </row>
    <row r="10" spans="1:8" ht="15.75" customHeight="1">
      <c r="A10" s="8">
        <v>2300</v>
      </c>
      <c r="B10" s="17" t="s">
        <v>444</v>
      </c>
      <c r="C10" s="10">
        <f t="shared" si="1"/>
        <v>0</v>
      </c>
      <c r="D10" s="10">
        <f t="shared" si="2"/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4.25">
      <c r="A11" s="8">
        <v>2500</v>
      </c>
      <c r="B11" s="9" t="s">
        <v>8</v>
      </c>
      <c r="C11" s="10">
        <f t="shared" si="1"/>
        <v>450</v>
      </c>
      <c r="D11" s="10">
        <f t="shared" si="2"/>
        <v>0</v>
      </c>
      <c r="E11" s="9">
        <v>450</v>
      </c>
      <c r="F11" s="9">
        <v>0</v>
      </c>
      <c r="G11" s="9">
        <v>0</v>
      </c>
      <c r="H11" s="9">
        <v>0</v>
      </c>
    </row>
    <row r="12" spans="1:8" ht="14.25">
      <c r="A12" s="8">
        <v>6423</v>
      </c>
      <c r="B12" s="9" t="s">
        <v>506</v>
      </c>
      <c r="C12" s="10">
        <f t="shared" si="1"/>
        <v>17851</v>
      </c>
      <c r="D12" s="10">
        <f t="shared" si="2"/>
        <v>0</v>
      </c>
      <c r="E12" s="9">
        <v>17851</v>
      </c>
      <c r="F12" s="9">
        <v>0</v>
      </c>
      <c r="G12" s="9">
        <v>0</v>
      </c>
      <c r="H12" s="9">
        <f t="shared" si="0"/>
        <v>0</v>
      </c>
    </row>
    <row r="13" spans="1:8" ht="14.25">
      <c r="A13" s="8">
        <v>5200</v>
      </c>
      <c r="B13" s="9" t="s">
        <v>507</v>
      </c>
      <c r="C13" s="10">
        <f t="shared" si="1"/>
        <v>39044</v>
      </c>
      <c r="D13" s="10">
        <f t="shared" si="2"/>
        <v>0</v>
      </c>
      <c r="E13" s="9">
        <v>32839</v>
      </c>
      <c r="F13" s="9">
        <v>0</v>
      </c>
      <c r="G13" s="9">
        <v>6205</v>
      </c>
      <c r="H13" s="9">
        <v>0</v>
      </c>
    </row>
    <row r="14" spans="1:8" ht="14.25">
      <c r="A14" s="8"/>
      <c r="B14" s="9" t="s">
        <v>354</v>
      </c>
      <c r="C14" s="10">
        <f t="shared" si="1"/>
        <v>257232</v>
      </c>
      <c r="D14" s="10">
        <f t="shared" si="2"/>
        <v>0</v>
      </c>
      <c r="E14" s="9">
        <v>0</v>
      </c>
      <c r="F14" s="9">
        <v>0</v>
      </c>
      <c r="G14" s="9">
        <v>257232</v>
      </c>
      <c r="H14" s="9">
        <v>0</v>
      </c>
    </row>
    <row r="15" spans="1:8" ht="14.25">
      <c r="A15" s="9"/>
      <c r="B15" s="12" t="s">
        <v>3</v>
      </c>
      <c r="C15" s="3">
        <f aca="true" t="shared" si="3" ref="C15:H15">SUM(C7:C14)</f>
        <v>537085</v>
      </c>
      <c r="D15" s="3">
        <f t="shared" si="3"/>
        <v>0</v>
      </c>
      <c r="E15" s="3">
        <f t="shared" si="3"/>
        <v>238825</v>
      </c>
      <c r="F15" s="3">
        <f t="shared" si="3"/>
        <v>0</v>
      </c>
      <c r="G15" s="3">
        <f t="shared" si="3"/>
        <v>298260</v>
      </c>
      <c r="H15" s="3">
        <f t="shared" si="3"/>
        <v>0</v>
      </c>
    </row>
  </sheetData>
  <sheetProtection/>
  <mergeCells count="6">
    <mergeCell ref="C5:D5"/>
    <mergeCell ref="E5:F5"/>
    <mergeCell ref="G5:H5"/>
    <mergeCell ref="G2:H2"/>
    <mergeCell ref="G3:H3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7.421875" style="0" customWidth="1"/>
    <col min="2" max="2" width="22.57421875" style="0" customWidth="1"/>
    <col min="3" max="3" width="7.57421875" style="0" customWidth="1"/>
    <col min="4" max="4" width="8.28125" style="0" customWidth="1"/>
    <col min="5" max="8" width="8.421875" style="0" customWidth="1"/>
    <col min="9" max="9" width="7.57421875" style="0" customWidth="1"/>
    <col min="10" max="11" width="8.421875" style="0" customWidth="1"/>
    <col min="12" max="12" width="8.57421875" style="0" customWidth="1"/>
    <col min="13" max="13" width="8.421875" style="0" customWidth="1"/>
    <col min="14" max="14" width="9.57421875" style="0" customWidth="1"/>
  </cols>
  <sheetData>
    <row r="1" spans="12:16" ht="14.25">
      <c r="L1" s="83"/>
      <c r="M1" s="83"/>
      <c r="N1" s="283" t="s">
        <v>318</v>
      </c>
      <c r="O1" s="300"/>
      <c r="P1" s="300"/>
    </row>
    <row r="2" spans="12:16" ht="14.25">
      <c r="L2" s="83"/>
      <c r="M2" s="262" t="s">
        <v>313</v>
      </c>
      <c r="N2" s="263"/>
      <c r="O2" s="300"/>
      <c r="P2" s="300"/>
    </row>
    <row r="3" spans="12:16" ht="14.25">
      <c r="L3" s="82"/>
      <c r="M3" s="264" t="s">
        <v>554</v>
      </c>
      <c r="N3" s="263"/>
      <c r="O3" s="300"/>
      <c r="P3" s="300"/>
    </row>
    <row r="4" spans="1:16" ht="14.25">
      <c r="A4" s="79" t="s">
        <v>326</v>
      </c>
      <c r="L4" s="301" t="s">
        <v>555</v>
      </c>
      <c r="M4" s="302"/>
      <c r="N4" s="302"/>
      <c r="O4" s="303"/>
      <c r="P4" s="303"/>
    </row>
    <row r="5" spans="1:16" ht="21">
      <c r="A5" s="4" t="s">
        <v>42</v>
      </c>
      <c r="B5" s="6" t="s">
        <v>0</v>
      </c>
      <c r="C5" s="297" t="s">
        <v>12</v>
      </c>
      <c r="D5" s="297"/>
      <c r="E5" s="280" t="s">
        <v>107</v>
      </c>
      <c r="F5" s="294"/>
      <c r="G5" s="294" t="s">
        <v>447</v>
      </c>
      <c r="H5" s="274"/>
      <c r="I5" s="298" t="s">
        <v>31</v>
      </c>
      <c r="J5" s="280"/>
      <c r="K5" s="280" t="s">
        <v>98</v>
      </c>
      <c r="L5" s="294"/>
      <c r="M5" s="280" t="s">
        <v>20</v>
      </c>
      <c r="N5" s="280"/>
      <c r="O5" s="13" t="s">
        <v>28</v>
      </c>
      <c r="P5" s="153"/>
    </row>
    <row r="6" spans="1:16" ht="14.25">
      <c r="A6" s="4"/>
      <c r="B6" s="6"/>
      <c r="C6" s="7" t="s">
        <v>457</v>
      </c>
      <c r="D6" s="7" t="s">
        <v>538</v>
      </c>
      <c r="E6" s="7" t="s">
        <v>457</v>
      </c>
      <c r="F6" s="7" t="s">
        <v>538</v>
      </c>
      <c r="G6" s="7" t="s">
        <v>457</v>
      </c>
      <c r="H6" s="7" t="s">
        <v>538</v>
      </c>
      <c r="I6" s="7" t="s">
        <v>457</v>
      </c>
      <c r="J6" s="7" t="s">
        <v>538</v>
      </c>
      <c r="K6" s="7" t="s">
        <v>457</v>
      </c>
      <c r="L6" s="7" t="s">
        <v>538</v>
      </c>
      <c r="M6" s="7" t="s">
        <v>457</v>
      </c>
      <c r="N6" s="7" t="s">
        <v>538</v>
      </c>
      <c r="O6" s="154" t="s">
        <v>457</v>
      </c>
      <c r="P6" s="154" t="s">
        <v>538</v>
      </c>
    </row>
    <row r="7" spans="1:16" ht="14.25">
      <c r="A7" s="8">
        <v>1100</v>
      </c>
      <c r="B7" s="9" t="s">
        <v>4</v>
      </c>
      <c r="C7" s="25">
        <f aca="true" t="shared" si="0" ref="C7:C14">(E7+G7+I7+K7+M7+O7)</f>
        <v>0</v>
      </c>
      <c r="D7" s="25">
        <f aca="true" t="shared" si="1" ref="D7:D14">(F7+H7+J7+L7+N7+P7)</f>
        <v>0</v>
      </c>
      <c r="E7" s="26">
        <v>0</v>
      </c>
      <c r="F7" s="26">
        <f aca="true" t="shared" si="2" ref="F7:F12">SUM(E7:E7)</f>
        <v>0</v>
      </c>
      <c r="G7" s="26">
        <v>0</v>
      </c>
      <c r="H7" s="26">
        <v>0</v>
      </c>
      <c r="I7" s="26">
        <v>0</v>
      </c>
      <c r="J7" s="26">
        <f aca="true" t="shared" si="3" ref="J7:J12">SUM(I7:I7)</f>
        <v>0</v>
      </c>
      <c r="K7" s="26">
        <v>0</v>
      </c>
      <c r="L7" s="30">
        <f aca="true" t="shared" si="4" ref="L7:L13">SUM(K7:K7)</f>
        <v>0</v>
      </c>
      <c r="M7" s="26">
        <v>0</v>
      </c>
      <c r="N7" s="26">
        <f aca="true" t="shared" si="5" ref="N7:N12">SUM(M7:M7)</f>
        <v>0</v>
      </c>
      <c r="O7" s="21">
        <v>0</v>
      </c>
      <c r="P7" s="21">
        <f>SUM(O7:O7)</f>
        <v>0</v>
      </c>
    </row>
    <row r="8" spans="1:16" ht="15.75" customHeight="1">
      <c r="A8" s="8">
        <v>1200</v>
      </c>
      <c r="B8" s="11" t="s">
        <v>49</v>
      </c>
      <c r="C8" s="25">
        <f t="shared" si="0"/>
        <v>0</v>
      </c>
      <c r="D8" s="25">
        <f t="shared" si="1"/>
        <v>0</v>
      </c>
      <c r="E8" s="26">
        <v>0</v>
      </c>
      <c r="F8" s="26">
        <f t="shared" si="2"/>
        <v>0</v>
      </c>
      <c r="G8" s="26">
        <v>0</v>
      </c>
      <c r="H8" s="26">
        <v>0</v>
      </c>
      <c r="I8" s="26">
        <v>0</v>
      </c>
      <c r="J8" s="26">
        <f t="shared" si="3"/>
        <v>0</v>
      </c>
      <c r="K8" s="26">
        <v>0</v>
      </c>
      <c r="L8" s="30">
        <f t="shared" si="4"/>
        <v>0</v>
      </c>
      <c r="M8" s="26">
        <v>0</v>
      </c>
      <c r="N8" s="26">
        <f t="shared" si="5"/>
        <v>0</v>
      </c>
      <c r="O8" s="21">
        <v>0</v>
      </c>
      <c r="P8" s="21">
        <f>SUM(O8:O8)</f>
        <v>0</v>
      </c>
    </row>
    <row r="9" spans="1:16" ht="14.25">
      <c r="A9" s="8">
        <v>2200</v>
      </c>
      <c r="B9" s="9" t="s">
        <v>6</v>
      </c>
      <c r="C9" s="25">
        <f t="shared" si="0"/>
        <v>0</v>
      </c>
      <c r="D9" s="25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0">
        <v>0</v>
      </c>
      <c r="M9" s="26">
        <v>0</v>
      </c>
      <c r="N9" s="26">
        <v>0</v>
      </c>
      <c r="O9" s="21">
        <v>0</v>
      </c>
      <c r="P9" s="21">
        <v>0</v>
      </c>
    </row>
    <row r="10" spans="1:16" ht="14.25" customHeight="1">
      <c r="A10" s="8">
        <v>2300</v>
      </c>
      <c r="B10" s="17" t="s">
        <v>444</v>
      </c>
      <c r="C10" s="25">
        <f t="shared" si="0"/>
        <v>349</v>
      </c>
      <c r="D10" s="25">
        <f t="shared" si="1"/>
        <v>4370</v>
      </c>
      <c r="E10" s="26">
        <v>0</v>
      </c>
      <c r="F10" s="26">
        <v>0</v>
      </c>
      <c r="G10" s="26">
        <v>112</v>
      </c>
      <c r="H10" s="26">
        <v>0</v>
      </c>
      <c r="I10" s="26">
        <v>131</v>
      </c>
      <c r="J10" s="26">
        <v>4105</v>
      </c>
      <c r="K10" s="26">
        <v>106</v>
      </c>
      <c r="L10" s="30">
        <v>0</v>
      </c>
      <c r="M10" s="26">
        <v>0</v>
      </c>
      <c r="N10" s="26">
        <v>265</v>
      </c>
      <c r="O10" s="21">
        <v>0</v>
      </c>
      <c r="P10" s="21">
        <v>0</v>
      </c>
    </row>
    <row r="11" spans="1:16" ht="14.25">
      <c r="A11" s="8">
        <v>2500</v>
      </c>
      <c r="B11" s="9" t="s">
        <v>8</v>
      </c>
      <c r="C11" s="25">
        <f t="shared" si="0"/>
        <v>0</v>
      </c>
      <c r="D11" s="25">
        <f t="shared" si="1"/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 t="shared" si="3"/>
        <v>0</v>
      </c>
      <c r="K11" s="26">
        <v>0</v>
      </c>
      <c r="L11" s="30">
        <f t="shared" si="4"/>
        <v>0</v>
      </c>
      <c r="M11" s="26">
        <v>0</v>
      </c>
      <c r="N11" s="26">
        <f t="shared" si="5"/>
        <v>0</v>
      </c>
      <c r="O11" s="21">
        <v>0</v>
      </c>
      <c r="P11" s="21">
        <f>SUM(O11:O11)</f>
        <v>0</v>
      </c>
    </row>
    <row r="12" spans="1:16" ht="14.25">
      <c r="A12" s="8">
        <v>5100</v>
      </c>
      <c r="B12" s="9" t="s">
        <v>9</v>
      </c>
      <c r="C12" s="25">
        <f t="shared" si="0"/>
        <v>0</v>
      </c>
      <c r="D12" s="25">
        <f t="shared" si="1"/>
        <v>0</v>
      </c>
      <c r="E12" s="26">
        <v>0</v>
      </c>
      <c r="F12" s="26">
        <f t="shared" si="2"/>
        <v>0</v>
      </c>
      <c r="G12" s="26">
        <v>0</v>
      </c>
      <c r="H12" s="26">
        <v>0</v>
      </c>
      <c r="I12" s="26">
        <v>0</v>
      </c>
      <c r="J12" s="26">
        <f t="shared" si="3"/>
        <v>0</v>
      </c>
      <c r="K12" s="26">
        <v>0</v>
      </c>
      <c r="L12" s="30">
        <f t="shared" si="4"/>
        <v>0</v>
      </c>
      <c r="M12" s="26">
        <v>0</v>
      </c>
      <c r="N12" s="26">
        <f t="shared" si="5"/>
        <v>0</v>
      </c>
      <c r="O12" s="21">
        <v>0</v>
      </c>
      <c r="P12" s="21">
        <f>SUM(O12:O12)</f>
        <v>0</v>
      </c>
    </row>
    <row r="13" spans="1:16" ht="14.25">
      <c r="A13" s="8">
        <v>5200</v>
      </c>
      <c r="B13" s="9" t="s">
        <v>10</v>
      </c>
      <c r="C13" s="25">
        <f t="shared" si="0"/>
        <v>0</v>
      </c>
      <c r="D13" s="25">
        <f t="shared" si="1"/>
        <v>45300</v>
      </c>
      <c r="E13" s="26">
        <v>0</v>
      </c>
      <c r="F13" s="26">
        <v>45300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0">
        <f t="shared" si="4"/>
        <v>0</v>
      </c>
      <c r="M13" s="26">
        <v>0</v>
      </c>
      <c r="N13" s="26">
        <v>0</v>
      </c>
      <c r="O13" s="21">
        <v>0</v>
      </c>
      <c r="P13" s="21">
        <v>0</v>
      </c>
    </row>
    <row r="14" spans="1:16" ht="14.25">
      <c r="A14" s="8"/>
      <c r="B14" s="9" t="s">
        <v>448</v>
      </c>
      <c r="C14" s="25">
        <f t="shared" si="0"/>
        <v>49670</v>
      </c>
      <c r="D14" s="25">
        <f t="shared" si="1"/>
        <v>0</v>
      </c>
      <c r="E14" s="26">
        <v>45300</v>
      </c>
      <c r="F14" s="26">
        <v>0</v>
      </c>
      <c r="G14" s="26">
        <v>0</v>
      </c>
      <c r="H14" s="26">
        <v>0</v>
      </c>
      <c r="I14" s="26">
        <v>4105</v>
      </c>
      <c r="J14" s="26">
        <v>0</v>
      </c>
      <c r="K14" s="26">
        <v>0</v>
      </c>
      <c r="L14" s="30">
        <v>0</v>
      </c>
      <c r="M14" s="26">
        <v>265</v>
      </c>
      <c r="N14" s="26">
        <v>0</v>
      </c>
      <c r="O14" s="21">
        <v>0</v>
      </c>
      <c r="P14" s="21">
        <v>0</v>
      </c>
    </row>
    <row r="15" spans="1:16" ht="14.25">
      <c r="A15" s="9"/>
      <c r="B15" s="12" t="s">
        <v>3</v>
      </c>
      <c r="C15" s="27">
        <f>SUM(C7:C14)</f>
        <v>50019</v>
      </c>
      <c r="D15" s="27">
        <f>SUM(D7:D13)</f>
        <v>49670</v>
      </c>
      <c r="E15" s="27">
        <f aca="true" t="shared" si="6" ref="E15:K15">SUM(E7:E14)</f>
        <v>45300</v>
      </c>
      <c r="F15" s="27">
        <f t="shared" si="6"/>
        <v>45300</v>
      </c>
      <c r="G15" s="27">
        <f t="shared" si="6"/>
        <v>112</v>
      </c>
      <c r="H15" s="27">
        <f t="shared" si="6"/>
        <v>0</v>
      </c>
      <c r="I15" s="27">
        <f t="shared" si="6"/>
        <v>4236</v>
      </c>
      <c r="J15" s="27">
        <f t="shared" si="6"/>
        <v>4105</v>
      </c>
      <c r="K15" s="27">
        <f t="shared" si="6"/>
        <v>106</v>
      </c>
      <c r="L15" s="31">
        <f>SUM(L7:L13)</f>
        <v>0</v>
      </c>
      <c r="M15" s="27">
        <f>SUM(M7:M14)</f>
        <v>265</v>
      </c>
      <c r="N15" s="27">
        <f>SUM(N7:N13)</f>
        <v>265</v>
      </c>
      <c r="O15" s="28">
        <f>SUM(O7:O14)</f>
        <v>0</v>
      </c>
      <c r="P15" s="28">
        <f>SUM(P7:P13)</f>
        <v>0</v>
      </c>
    </row>
    <row r="16" spans="2:16" ht="14.25">
      <c r="B16" s="22" t="s">
        <v>76</v>
      </c>
      <c r="M16" s="2"/>
      <c r="N16" s="2"/>
      <c r="O16" s="2"/>
      <c r="P16" s="2"/>
    </row>
    <row r="17" spans="1:16" ht="14.25">
      <c r="A17" s="20" t="s">
        <v>66</v>
      </c>
      <c r="B17" s="9" t="s">
        <v>77</v>
      </c>
      <c r="C17" s="24">
        <f>(E17+G17+I17+K17+M17+O17)</f>
        <v>0</v>
      </c>
      <c r="D17" s="24">
        <f>(F17+H17+J17++L17+N17+P17)</f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32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ht="14.25">
      <c r="A18" s="20" t="s">
        <v>67</v>
      </c>
      <c r="B18" s="9" t="s">
        <v>78</v>
      </c>
      <c r="C18" s="24">
        <f>(E18+G18+I18+K18+M18+O18)</f>
        <v>0</v>
      </c>
      <c r="D18" s="24">
        <f>(F18+H18+J18++L18+N18+P18)</f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32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14.25">
      <c r="A19" s="2"/>
      <c r="B19" s="9" t="s">
        <v>92</v>
      </c>
      <c r="C19" s="24">
        <f>(E19+G19+I19+K19+M19+O19)</f>
        <v>50019</v>
      </c>
      <c r="D19" s="24">
        <f>(F19+H19+J19++L19+N19+P19)</f>
        <v>49670</v>
      </c>
      <c r="E19" s="21">
        <v>45300</v>
      </c>
      <c r="F19" s="21">
        <v>45300</v>
      </c>
      <c r="G19" s="21">
        <v>112</v>
      </c>
      <c r="H19" s="21">
        <v>0</v>
      </c>
      <c r="I19" s="21">
        <v>4236</v>
      </c>
      <c r="J19" s="21">
        <v>4105</v>
      </c>
      <c r="K19" s="21">
        <v>106</v>
      </c>
      <c r="L19" s="32">
        <v>0</v>
      </c>
      <c r="M19" s="21">
        <v>265</v>
      </c>
      <c r="N19" s="21">
        <v>265</v>
      </c>
      <c r="O19" s="21">
        <v>0</v>
      </c>
      <c r="P19" s="21">
        <v>0</v>
      </c>
    </row>
    <row r="20" spans="1:16" ht="14.25">
      <c r="A20" s="23"/>
      <c r="B20" s="29" t="s">
        <v>3</v>
      </c>
      <c r="C20" s="28">
        <f aca="true" t="shared" si="7" ref="C20:P20">SUM(C17:C19)</f>
        <v>50019</v>
      </c>
      <c r="D20" s="28">
        <f t="shared" si="7"/>
        <v>49670</v>
      </c>
      <c r="E20" s="28">
        <f t="shared" si="7"/>
        <v>45300</v>
      </c>
      <c r="F20" s="28">
        <f t="shared" si="7"/>
        <v>45300</v>
      </c>
      <c r="G20" s="28">
        <f t="shared" si="7"/>
        <v>112</v>
      </c>
      <c r="H20" s="28">
        <f t="shared" si="7"/>
        <v>0</v>
      </c>
      <c r="I20" s="28">
        <f t="shared" si="7"/>
        <v>4236</v>
      </c>
      <c r="J20" s="28">
        <f t="shared" si="7"/>
        <v>4105</v>
      </c>
      <c r="K20" s="28">
        <f t="shared" si="7"/>
        <v>106</v>
      </c>
      <c r="L20" s="33">
        <f t="shared" si="7"/>
        <v>0</v>
      </c>
      <c r="M20" s="28">
        <f t="shared" si="7"/>
        <v>265</v>
      </c>
      <c r="N20" s="28">
        <f t="shared" si="7"/>
        <v>265</v>
      </c>
      <c r="O20" s="28">
        <f t="shared" si="7"/>
        <v>0</v>
      </c>
      <c r="P20" s="28">
        <f t="shared" si="7"/>
        <v>0</v>
      </c>
    </row>
  </sheetData>
  <sheetProtection/>
  <mergeCells count="10">
    <mergeCell ref="C5:D5"/>
    <mergeCell ref="E5:F5"/>
    <mergeCell ref="I5:J5"/>
    <mergeCell ref="N1:P1"/>
    <mergeCell ref="M2:P2"/>
    <mergeCell ref="M3:P3"/>
    <mergeCell ref="L4:P4"/>
    <mergeCell ref="M5:N5"/>
    <mergeCell ref="K5:L5"/>
    <mergeCell ref="G5:H5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9">
      <pane xSplit="1" topLeftCell="G1" activePane="topRight" state="frozen"/>
      <selection pane="topLeft" activeCell="A1" sqref="A1"/>
      <selection pane="topRight" activeCell="Z4" sqref="Z4:AB4"/>
    </sheetView>
  </sheetViews>
  <sheetFormatPr defaultColWidth="9.140625" defaultRowHeight="15"/>
  <cols>
    <col min="1" max="1" width="6.421875" style="0" customWidth="1"/>
    <col min="2" max="2" width="25.57421875" style="0" customWidth="1"/>
    <col min="3" max="12" width="7.57421875" style="0" customWidth="1"/>
    <col min="13" max="16" width="7.57421875" style="89" customWidth="1"/>
    <col min="17" max="22" width="7.57421875" style="0" customWidth="1"/>
    <col min="26" max="26" width="9.57421875" style="0" customWidth="1"/>
  </cols>
  <sheetData>
    <row r="1" spans="26:28" ht="14.25">
      <c r="Z1" s="83"/>
      <c r="AA1" s="83"/>
      <c r="AB1" s="84" t="s">
        <v>318</v>
      </c>
    </row>
    <row r="2" spans="26:28" ht="14.25">
      <c r="Z2" s="83"/>
      <c r="AA2" s="262" t="s">
        <v>313</v>
      </c>
      <c r="AB2" s="263"/>
    </row>
    <row r="3" spans="26:28" ht="14.25">
      <c r="Z3" s="82"/>
      <c r="AA3" s="264" t="s">
        <v>554</v>
      </c>
      <c r="AB3" s="263"/>
    </row>
    <row r="4" spans="24:28" ht="14.25">
      <c r="X4" s="83"/>
      <c r="Y4" s="83"/>
      <c r="Z4" s="266" t="s">
        <v>555</v>
      </c>
      <c r="AA4" s="263"/>
      <c r="AB4" s="263"/>
    </row>
    <row r="5" spans="1:29" ht="14.25">
      <c r="A5" s="267" t="s">
        <v>93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X5" s="266"/>
      <c r="Y5" s="263"/>
      <c r="Z5" s="263"/>
      <c r="AA5" s="278"/>
      <c r="AB5" s="279"/>
      <c r="AC5" s="279"/>
    </row>
    <row r="6" spans="1:28" ht="40.5" customHeight="1">
      <c r="A6" s="13" t="s">
        <v>42</v>
      </c>
      <c r="B6" s="14" t="s">
        <v>0</v>
      </c>
      <c r="C6" s="275" t="s">
        <v>12</v>
      </c>
      <c r="D6" s="276"/>
      <c r="E6" s="268" t="s">
        <v>434</v>
      </c>
      <c r="F6" s="270"/>
      <c r="G6" s="268" t="s">
        <v>436</v>
      </c>
      <c r="H6" s="270"/>
      <c r="I6" s="268" t="s">
        <v>437</v>
      </c>
      <c r="J6" s="270"/>
      <c r="K6" s="268" t="s">
        <v>2</v>
      </c>
      <c r="L6" s="270"/>
      <c r="M6" s="271" t="s">
        <v>539</v>
      </c>
      <c r="N6" s="272"/>
      <c r="O6" s="273" t="s">
        <v>541</v>
      </c>
      <c r="P6" s="274"/>
      <c r="Q6" s="268" t="s">
        <v>68</v>
      </c>
      <c r="R6" s="270"/>
      <c r="S6" s="268" t="s">
        <v>1</v>
      </c>
      <c r="T6" s="269"/>
      <c r="U6" s="268" t="s">
        <v>94</v>
      </c>
      <c r="V6" s="277"/>
      <c r="W6" s="268" t="s">
        <v>17</v>
      </c>
      <c r="X6" s="277"/>
      <c r="Y6" s="268" t="s">
        <v>334</v>
      </c>
      <c r="Z6" s="277"/>
      <c r="AA6" s="268" t="s">
        <v>330</v>
      </c>
      <c r="AB6" s="277"/>
    </row>
    <row r="7" spans="1:28" ht="22.5" customHeight="1">
      <c r="A7" s="13"/>
      <c r="B7" s="14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7" t="s">
        <v>457</v>
      </c>
      <c r="N7" s="7" t="s">
        <v>538</v>
      </c>
      <c r="O7" s="7" t="s">
        <v>457</v>
      </c>
      <c r="P7" s="7" t="s">
        <v>538</v>
      </c>
      <c r="Q7" s="7" t="s">
        <v>457</v>
      </c>
      <c r="R7" s="7" t="s">
        <v>538</v>
      </c>
      <c r="S7" s="7" t="s">
        <v>457</v>
      </c>
      <c r="T7" s="7" t="s">
        <v>538</v>
      </c>
      <c r="U7" s="7" t="s">
        <v>457</v>
      </c>
      <c r="V7" s="7" t="s">
        <v>538</v>
      </c>
      <c r="W7" s="7" t="s">
        <v>457</v>
      </c>
      <c r="X7" s="7" t="s">
        <v>538</v>
      </c>
      <c r="Y7" s="7" t="s">
        <v>457</v>
      </c>
      <c r="Z7" s="7" t="s">
        <v>538</v>
      </c>
      <c r="AA7" s="7" t="s">
        <v>457</v>
      </c>
      <c r="AB7" s="7" t="s">
        <v>538</v>
      </c>
    </row>
    <row r="8" spans="1:28" ht="14.25">
      <c r="A8" s="15">
        <v>1100</v>
      </c>
      <c r="B8" s="16" t="s">
        <v>4</v>
      </c>
      <c r="C8" s="35">
        <f aca="true" t="shared" si="0" ref="C8:C21">(E8+G8+I8+K8+Q8+S8+U8+W8+Y8+AA8)</f>
        <v>1307207</v>
      </c>
      <c r="D8" s="235">
        <f>(F8+H8+J8+L8+R8+T8+V8+X8+Z8+AB8+P8+N8)</f>
        <v>1516948</v>
      </c>
      <c r="E8" s="163">
        <v>676120</v>
      </c>
      <c r="F8" s="163">
        <v>798583</v>
      </c>
      <c r="G8" s="163">
        <v>0</v>
      </c>
      <c r="H8" s="163"/>
      <c r="I8" s="163">
        <v>345048</v>
      </c>
      <c r="J8" s="163">
        <v>349950</v>
      </c>
      <c r="K8" s="163">
        <v>273585</v>
      </c>
      <c r="L8" s="163">
        <v>287000</v>
      </c>
      <c r="M8" s="163">
        <v>0</v>
      </c>
      <c r="N8" s="163">
        <v>10000</v>
      </c>
      <c r="O8" s="163">
        <v>0</v>
      </c>
      <c r="P8" s="163">
        <v>15170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10260</v>
      </c>
      <c r="Z8" s="163">
        <v>11400</v>
      </c>
      <c r="AA8" s="163">
        <v>2194</v>
      </c>
      <c r="AB8" s="163">
        <v>44845</v>
      </c>
    </row>
    <row r="9" spans="1:28" ht="15" customHeight="1">
      <c r="A9" s="15">
        <v>1200</v>
      </c>
      <c r="B9" s="17" t="s">
        <v>45</v>
      </c>
      <c r="C9" s="35">
        <f t="shared" si="0"/>
        <v>387225</v>
      </c>
      <c r="D9" s="235">
        <f>(F9+H9+J9+L9+R9+T9+V9+X9+Z9+AB9+P9+N9)</f>
        <v>424670</v>
      </c>
      <c r="E9" s="163">
        <v>204691</v>
      </c>
      <c r="F9" s="163">
        <v>227187</v>
      </c>
      <c r="G9" s="163">
        <v>0</v>
      </c>
      <c r="H9" s="163">
        <v>0</v>
      </c>
      <c r="I9" s="163">
        <v>111669</v>
      </c>
      <c r="J9" s="163">
        <v>107891</v>
      </c>
      <c r="K9" s="163">
        <v>68108</v>
      </c>
      <c r="L9" s="163">
        <v>69950</v>
      </c>
      <c r="M9" s="163">
        <v>0</v>
      </c>
      <c r="N9" s="163">
        <v>2359</v>
      </c>
      <c r="O9" s="163">
        <v>0</v>
      </c>
      <c r="P9" s="163">
        <v>3580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2229</v>
      </c>
      <c r="Z9" s="163">
        <v>2800</v>
      </c>
      <c r="AA9" s="163">
        <v>528</v>
      </c>
      <c r="AB9" s="163">
        <v>10903</v>
      </c>
    </row>
    <row r="10" spans="1:28" ht="14.25">
      <c r="A10" s="15">
        <v>2100</v>
      </c>
      <c r="B10" s="16" t="s">
        <v>44</v>
      </c>
      <c r="C10" s="35">
        <f t="shared" si="0"/>
        <v>16</v>
      </c>
      <c r="D10" s="235">
        <f>(F10+H10+J10+L10+R10+T10+V10+X10+Z10+AB10)</f>
        <v>8100</v>
      </c>
      <c r="E10" s="163">
        <v>16</v>
      </c>
      <c r="F10" s="163">
        <v>6100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2000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</row>
    <row r="11" spans="1:28" ht="14.25">
      <c r="A11" s="15">
        <v>2200</v>
      </c>
      <c r="B11" s="16" t="s">
        <v>6</v>
      </c>
      <c r="C11" s="35">
        <f t="shared" si="0"/>
        <v>269446</v>
      </c>
      <c r="D11" s="235">
        <f>(F11+H11+J11+L11+R11+T11+V11+X11+Z11+AB11+N11)</f>
        <v>464191</v>
      </c>
      <c r="E11" s="163">
        <v>91993</v>
      </c>
      <c r="F11" s="163">
        <v>112684</v>
      </c>
      <c r="G11" s="163">
        <v>104845</v>
      </c>
      <c r="H11" s="163">
        <v>130973</v>
      </c>
      <c r="I11" s="163">
        <v>21007</v>
      </c>
      <c r="J11" s="163">
        <v>31000</v>
      </c>
      <c r="K11" s="163">
        <v>385</v>
      </c>
      <c r="L11" s="163">
        <v>400</v>
      </c>
      <c r="M11" s="163">
        <v>0</v>
      </c>
      <c r="N11" s="163">
        <v>28841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50767</v>
      </c>
      <c r="V11" s="163">
        <v>52343</v>
      </c>
      <c r="W11" s="163">
        <v>0</v>
      </c>
      <c r="X11" s="163">
        <v>100000</v>
      </c>
      <c r="Y11" s="163">
        <v>449</v>
      </c>
      <c r="Z11" s="163">
        <v>600</v>
      </c>
      <c r="AA11" s="163">
        <v>0</v>
      </c>
      <c r="AB11" s="163">
        <v>7350</v>
      </c>
    </row>
    <row r="12" spans="1:28" ht="15" customHeight="1">
      <c r="A12" s="15">
        <v>2300</v>
      </c>
      <c r="B12" s="17" t="s">
        <v>444</v>
      </c>
      <c r="C12" s="35">
        <f t="shared" si="0"/>
        <v>75508</v>
      </c>
      <c r="D12" s="235">
        <f aca="true" t="shared" si="1" ref="D12:D21">(F12+H12+J12+L12+R12+T12+V12+X12+Z12+AB12)</f>
        <v>73242</v>
      </c>
      <c r="E12" s="163">
        <v>22772</v>
      </c>
      <c r="F12" s="163">
        <v>33210</v>
      </c>
      <c r="G12" s="163">
        <v>44041</v>
      </c>
      <c r="H12" s="163">
        <v>27500</v>
      </c>
      <c r="I12" s="163">
        <v>0</v>
      </c>
      <c r="J12" s="163">
        <v>0</v>
      </c>
      <c r="K12" s="163">
        <v>6834</v>
      </c>
      <c r="L12" s="163">
        <v>7700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1861</v>
      </c>
      <c r="Z12" s="163">
        <v>2000</v>
      </c>
      <c r="AA12" s="163">
        <v>0</v>
      </c>
      <c r="AB12" s="163">
        <v>2832</v>
      </c>
    </row>
    <row r="13" spans="1:28" ht="14.25">
      <c r="A13" s="15">
        <v>2400</v>
      </c>
      <c r="B13" s="16" t="s">
        <v>7</v>
      </c>
      <c r="C13" s="35">
        <f t="shared" si="0"/>
        <v>0</v>
      </c>
      <c r="D13" s="235">
        <f t="shared" si="1"/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3">
        <v>0</v>
      </c>
      <c r="AA13" s="163">
        <v>0</v>
      </c>
      <c r="AB13" s="163">
        <v>0</v>
      </c>
    </row>
    <row r="14" spans="1:28" ht="14.25">
      <c r="A14" s="15">
        <v>2500</v>
      </c>
      <c r="B14" s="16" t="s">
        <v>8</v>
      </c>
      <c r="C14" s="35">
        <f t="shared" si="0"/>
        <v>13480</v>
      </c>
      <c r="D14" s="235">
        <f t="shared" si="1"/>
        <v>16500</v>
      </c>
      <c r="E14" s="163">
        <v>13171</v>
      </c>
      <c r="F14" s="163">
        <v>15500</v>
      </c>
      <c r="G14" s="163">
        <v>195</v>
      </c>
      <c r="H14" s="163">
        <v>500</v>
      </c>
      <c r="I14" s="163">
        <v>114</v>
      </c>
      <c r="J14" s="163">
        <v>500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</row>
    <row r="15" spans="1:28" ht="14.25">
      <c r="A15" s="15">
        <v>4311</v>
      </c>
      <c r="B15" s="16" t="s">
        <v>95</v>
      </c>
      <c r="C15" s="35">
        <f t="shared" si="0"/>
        <v>8634</v>
      </c>
      <c r="D15" s="235">
        <f t="shared" si="1"/>
        <v>16657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/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8634</v>
      </c>
      <c r="V15" s="163">
        <v>16657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</row>
    <row r="16" spans="1:28" ht="14.25">
      <c r="A16" s="15">
        <v>5100</v>
      </c>
      <c r="B16" s="16" t="s">
        <v>9</v>
      </c>
      <c r="C16" s="35">
        <f t="shared" si="0"/>
        <v>20250</v>
      </c>
      <c r="D16" s="235">
        <f t="shared" si="1"/>
        <v>41200</v>
      </c>
      <c r="E16" s="163">
        <v>0</v>
      </c>
      <c r="F16" s="163">
        <v>0</v>
      </c>
      <c r="G16" s="163">
        <v>20250</v>
      </c>
      <c r="H16" s="163">
        <v>41200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</row>
    <row r="17" spans="1:28" ht="14.25">
      <c r="A17" s="15">
        <v>5200</v>
      </c>
      <c r="B17" s="16" t="s">
        <v>10</v>
      </c>
      <c r="C17" s="35">
        <f t="shared" si="0"/>
        <v>45737</v>
      </c>
      <c r="D17" s="235">
        <f t="shared" si="1"/>
        <v>16600</v>
      </c>
      <c r="E17" s="163">
        <v>0</v>
      </c>
      <c r="F17" s="163">
        <v>0</v>
      </c>
      <c r="G17" s="163">
        <v>45737</v>
      </c>
      <c r="H17" s="163">
        <v>16600</v>
      </c>
      <c r="I17" s="163">
        <v>0</v>
      </c>
      <c r="J17" s="163">
        <v>0</v>
      </c>
      <c r="K17" s="163">
        <v>0</v>
      </c>
      <c r="L17" s="163">
        <f>'[1]deputati'!$E$36</f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</row>
    <row r="18" spans="1:28" s="89" customFormat="1" ht="14.25">
      <c r="A18" s="15">
        <v>6500</v>
      </c>
      <c r="B18" s="16" t="s">
        <v>540</v>
      </c>
      <c r="C18" s="35">
        <f>(E18+G18+I18+K18+Q18+S18+U18+W18+Y18+AA18+M18+O18)</f>
        <v>30</v>
      </c>
      <c r="D18" s="235">
        <f>(F18+H18+J18+L18+R18+T18+V18+X18+Z18+AB18+N18+P18)</f>
        <v>1000</v>
      </c>
      <c r="E18" s="163">
        <v>30</v>
      </c>
      <c r="F18" s="163">
        <v>1000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</row>
    <row r="19" spans="1:28" ht="14.25">
      <c r="A19" s="15">
        <v>7210</v>
      </c>
      <c r="B19" s="16" t="s">
        <v>69</v>
      </c>
      <c r="C19" s="35">
        <f t="shared" si="0"/>
        <v>964461</v>
      </c>
      <c r="D19" s="235">
        <f t="shared" si="1"/>
        <v>980000</v>
      </c>
      <c r="E19" s="163">
        <v>0</v>
      </c>
      <c r="F19" s="163">
        <v>0</v>
      </c>
      <c r="G19" s="163">
        <v>0</v>
      </c>
      <c r="H19" s="163"/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964461</v>
      </c>
      <c r="R19" s="163">
        <v>980000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</row>
    <row r="20" spans="1:28" ht="14.25">
      <c r="A20" s="15">
        <v>7260</v>
      </c>
      <c r="B20" s="16" t="s">
        <v>11</v>
      </c>
      <c r="C20" s="35">
        <f t="shared" si="0"/>
        <v>5213398</v>
      </c>
      <c r="D20" s="235">
        <f t="shared" si="1"/>
        <v>2834817</v>
      </c>
      <c r="E20" s="163">
        <v>0</v>
      </c>
      <c r="F20" s="163">
        <v>0</v>
      </c>
      <c r="G20" s="163">
        <v>0</v>
      </c>
      <c r="H20" s="163"/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5213398</v>
      </c>
      <c r="T20" s="163">
        <v>2834817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</row>
    <row r="21" spans="1:28" s="89" customFormat="1" ht="14.25">
      <c r="A21" s="15"/>
      <c r="B21" s="16" t="s">
        <v>354</v>
      </c>
      <c r="C21" s="35">
        <f t="shared" si="0"/>
        <v>1688121</v>
      </c>
      <c r="D21" s="235">
        <f t="shared" si="1"/>
        <v>1786551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/>
      <c r="U21" s="163">
        <v>1688121</v>
      </c>
      <c r="V21" s="163">
        <v>1786551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</row>
    <row r="22" spans="1:28" ht="14.25">
      <c r="A22" s="16"/>
      <c r="B22" s="18" t="s">
        <v>3</v>
      </c>
      <c r="C22" s="19">
        <f>SUM(C8:C21)</f>
        <v>9993513</v>
      </c>
      <c r="D22" s="166">
        <f>SUM(D8:D21)</f>
        <v>8180476</v>
      </c>
      <c r="E22" s="166">
        <f>SUM(E8:E21)</f>
        <v>1008793</v>
      </c>
      <c r="F22" s="166">
        <f>SUM(F8:F20)</f>
        <v>1194264</v>
      </c>
      <c r="G22" s="166">
        <f>SUM(G8:G21)</f>
        <v>215068</v>
      </c>
      <c r="H22" s="166">
        <f>SUM(H8:H20)</f>
        <v>216773</v>
      </c>
      <c r="I22" s="166">
        <f>SUM(I8:I21)</f>
        <v>477838</v>
      </c>
      <c r="J22" s="166">
        <f>SUM(J8:J20)</f>
        <v>489341</v>
      </c>
      <c r="K22" s="166">
        <f aca="true" t="shared" si="2" ref="K22:S22">SUM(K8:K21)</f>
        <v>348912</v>
      </c>
      <c r="L22" s="166">
        <f t="shared" si="2"/>
        <v>367050</v>
      </c>
      <c r="M22" s="166">
        <f t="shared" si="2"/>
        <v>0</v>
      </c>
      <c r="N22" s="166">
        <f t="shared" si="2"/>
        <v>41200</v>
      </c>
      <c r="O22" s="166">
        <f t="shared" si="2"/>
        <v>0</v>
      </c>
      <c r="P22" s="166">
        <f t="shared" si="2"/>
        <v>18750</v>
      </c>
      <c r="Q22" s="166">
        <f t="shared" si="2"/>
        <v>964461</v>
      </c>
      <c r="R22" s="166">
        <f t="shared" si="2"/>
        <v>980000</v>
      </c>
      <c r="S22" s="166">
        <f t="shared" si="2"/>
        <v>5213398</v>
      </c>
      <c r="T22" s="166">
        <f>SUM(T8:T20)</f>
        <v>2834817</v>
      </c>
      <c r="U22" s="166">
        <f>SUM(U8:U21)</f>
        <v>1747522</v>
      </c>
      <c r="V22" s="166">
        <f>SUM(V8:V21)</f>
        <v>1855551</v>
      </c>
      <c r="W22" s="166">
        <f>SUM(W8:W21)</f>
        <v>0</v>
      </c>
      <c r="X22" s="166">
        <f>SUM(X8:X21)</f>
        <v>100000</v>
      </c>
      <c r="Y22" s="166">
        <f>SUM(Y8:Y21)</f>
        <v>14799</v>
      </c>
      <c r="Z22" s="166">
        <f>SUM(Z8:Z20)</f>
        <v>16800</v>
      </c>
      <c r="AA22" s="166">
        <f>SUM(AA8:AA21)</f>
        <v>2722</v>
      </c>
      <c r="AB22" s="166">
        <f>SUM(AB8:AB21)</f>
        <v>65930</v>
      </c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1"/>
      <c r="R23" s="1"/>
      <c r="S23" s="1"/>
    </row>
    <row r="26" ht="14.25">
      <c r="L26" t="s">
        <v>74</v>
      </c>
    </row>
  </sheetData>
  <sheetProtection/>
  <mergeCells count="19">
    <mergeCell ref="U6:V6"/>
    <mergeCell ref="AA2:AB2"/>
    <mergeCell ref="AA3:AB3"/>
    <mergeCell ref="Z4:AB4"/>
    <mergeCell ref="AA6:AB6"/>
    <mergeCell ref="X5:Z5"/>
    <mergeCell ref="AA5:AC5"/>
    <mergeCell ref="Y6:Z6"/>
    <mergeCell ref="W6:X6"/>
    <mergeCell ref="A5:S5"/>
    <mergeCell ref="S6:T6"/>
    <mergeCell ref="Q6:R6"/>
    <mergeCell ref="E6:F6"/>
    <mergeCell ref="G6:H6"/>
    <mergeCell ref="I6:J6"/>
    <mergeCell ref="M6:N6"/>
    <mergeCell ref="O6:P6"/>
    <mergeCell ref="K6:L6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8.421875" style="0" customWidth="1"/>
    <col min="4" max="4" width="8.57421875" style="0" customWidth="1"/>
    <col min="5" max="5" width="9.00390625" style="0" customWidth="1"/>
    <col min="6" max="6" width="9.57421875" style="0" customWidth="1"/>
  </cols>
  <sheetData>
    <row r="1" spans="4:6" s="89" customFormat="1" ht="14.25">
      <c r="D1" s="90"/>
      <c r="E1" s="90"/>
      <c r="F1" s="84" t="s">
        <v>318</v>
      </c>
    </row>
    <row r="2" spans="4:6" ht="14.25">
      <c r="D2" s="262" t="s">
        <v>313</v>
      </c>
      <c r="E2" s="263"/>
      <c r="F2" s="263"/>
    </row>
    <row r="3" spans="4:6" ht="14.25">
      <c r="D3" s="266" t="s">
        <v>554</v>
      </c>
      <c r="E3" s="263"/>
      <c r="F3" s="263"/>
    </row>
    <row r="4" spans="2:6" ht="14.25">
      <c r="B4" s="262" t="s">
        <v>555</v>
      </c>
      <c r="C4" s="262"/>
      <c r="D4" s="262"/>
      <c r="E4" s="262"/>
      <c r="F4" s="262"/>
    </row>
    <row r="5" spans="1:6" ht="14.25">
      <c r="A5" s="79" t="s">
        <v>319</v>
      </c>
      <c r="B5" s="255"/>
      <c r="D5" s="67"/>
      <c r="E5" s="129"/>
      <c r="F5" s="129"/>
    </row>
    <row r="6" spans="1:6" ht="21">
      <c r="A6" s="4" t="s">
        <v>42</v>
      </c>
      <c r="B6" s="6" t="s">
        <v>0</v>
      </c>
      <c r="C6" s="281" t="s">
        <v>12</v>
      </c>
      <c r="D6" s="282"/>
      <c r="E6" s="280" t="s">
        <v>13</v>
      </c>
      <c r="F6" s="280"/>
    </row>
    <row r="7" spans="1:6" ht="14.25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</row>
    <row r="8" spans="1:6" ht="14.25">
      <c r="A8" s="8">
        <v>1100</v>
      </c>
      <c r="B8" s="9" t="s">
        <v>4</v>
      </c>
      <c r="C8" s="182">
        <f>(E8)</f>
        <v>774895</v>
      </c>
      <c r="D8" s="182">
        <f>(F8)</f>
        <v>821119</v>
      </c>
      <c r="E8" s="181">
        <v>774895</v>
      </c>
      <c r="F8" s="181">
        <v>821119</v>
      </c>
    </row>
    <row r="9" spans="1:6" ht="15" customHeight="1">
      <c r="A9" s="8">
        <v>1200</v>
      </c>
      <c r="B9" s="11" t="s">
        <v>46</v>
      </c>
      <c r="C9" s="182">
        <f aca="true" t="shared" si="0" ref="C9:C16">(E9)</f>
        <v>403333</v>
      </c>
      <c r="D9" s="182">
        <f aca="true" t="shared" si="1" ref="D9:D16">(F9)</f>
        <v>428738</v>
      </c>
      <c r="E9" s="181">
        <v>403333</v>
      </c>
      <c r="F9" s="181">
        <v>428738</v>
      </c>
    </row>
    <row r="10" spans="1:6" ht="14.25">
      <c r="A10" s="8">
        <v>2100</v>
      </c>
      <c r="B10" s="9" t="s">
        <v>5</v>
      </c>
      <c r="C10" s="182">
        <f t="shared" si="0"/>
        <v>120</v>
      </c>
      <c r="D10" s="182">
        <f t="shared" si="1"/>
        <v>0</v>
      </c>
      <c r="E10" s="181">
        <v>120</v>
      </c>
      <c r="F10" s="181">
        <v>0</v>
      </c>
    </row>
    <row r="11" spans="1:6" ht="14.25">
      <c r="A11" s="8">
        <v>2200</v>
      </c>
      <c r="B11" s="9" t="s">
        <v>6</v>
      </c>
      <c r="C11" s="182">
        <f t="shared" si="0"/>
        <v>196509</v>
      </c>
      <c r="D11" s="182">
        <f t="shared" si="1"/>
        <v>211147</v>
      </c>
      <c r="E11" s="181">
        <v>196509</v>
      </c>
      <c r="F11" s="181">
        <v>211147</v>
      </c>
    </row>
    <row r="12" spans="1:6" ht="15" customHeight="1">
      <c r="A12" s="8">
        <v>2300</v>
      </c>
      <c r="B12" s="17" t="s">
        <v>444</v>
      </c>
      <c r="C12" s="182">
        <f t="shared" si="0"/>
        <v>145006</v>
      </c>
      <c r="D12" s="182">
        <f t="shared" si="1"/>
        <v>149050</v>
      </c>
      <c r="E12" s="181">
        <v>145006</v>
      </c>
      <c r="F12" s="181">
        <v>149050</v>
      </c>
    </row>
    <row r="13" spans="1:6" ht="14.25">
      <c r="A13" s="8">
        <v>2400</v>
      </c>
      <c r="B13" s="9" t="s">
        <v>7</v>
      </c>
      <c r="C13" s="182">
        <f t="shared" si="0"/>
        <v>0</v>
      </c>
      <c r="D13" s="182">
        <f t="shared" si="1"/>
        <v>0</v>
      </c>
      <c r="E13" s="181">
        <v>0</v>
      </c>
      <c r="F13" s="181">
        <v>0</v>
      </c>
    </row>
    <row r="14" spans="1:6" ht="14.25">
      <c r="A14" s="8">
        <v>2500</v>
      </c>
      <c r="B14" s="9" t="s">
        <v>8</v>
      </c>
      <c r="C14" s="182">
        <f t="shared" si="0"/>
        <v>313</v>
      </c>
      <c r="D14" s="182">
        <f t="shared" si="1"/>
        <v>840</v>
      </c>
      <c r="E14" s="181">
        <v>313</v>
      </c>
      <c r="F14" s="181">
        <v>840</v>
      </c>
    </row>
    <row r="15" spans="1:6" ht="14.25">
      <c r="A15" s="8">
        <v>5100</v>
      </c>
      <c r="B15" s="9" t="s">
        <v>9</v>
      </c>
      <c r="C15" s="182">
        <f t="shared" si="0"/>
        <v>482</v>
      </c>
      <c r="D15" s="182">
        <f t="shared" si="1"/>
        <v>1250</v>
      </c>
      <c r="E15" s="181">
        <v>482</v>
      </c>
      <c r="F15" s="181">
        <v>1250</v>
      </c>
    </row>
    <row r="16" spans="1:6" ht="14.25">
      <c r="A16" s="8">
        <v>5200</v>
      </c>
      <c r="B16" s="9" t="s">
        <v>10</v>
      </c>
      <c r="C16" s="182">
        <f t="shared" si="0"/>
        <v>31325</v>
      </c>
      <c r="D16" s="182">
        <f t="shared" si="1"/>
        <v>16930</v>
      </c>
      <c r="E16" s="181">
        <v>31325</v>
      </c>
      <c r="F16" s="181">
        <v>16930</v>
      </c>
    </row>
    <row r="17" spans="1:6" ht="14.25">
      <c r="A17" s="9"/>
      <c r="B17" s="12" t="s">
        <v>3</v>
      </c>
      <c r="C17" s="237">
        <f>SUM(C8:C16)</f>
        <v>1551983</v>
      </c>
      <c r="D17" s="237">
        <f>SUM(D8:D16)</f>
        <v>1629074</v>
      </c>
      <c r="E17" s="237">
        <f>SUM(E8:E16)</f>
        <v>1551983</v>
      </c>
      <c r="F17" s="237">
        <f>SUM(F8:F16)</f>
        <v>1629074</v>
      </c>
    </row>
  </sheetData>
  <sheetProtection/>
  <mergeCells count="5">
    <mergeCell ref="D2:F2"/>
    <mergeCell ref="D3:F3"/>
    <mergeCell ref="B4:F4"/>
    <mergeCell ref="E6:F6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C1">
      <selection activeCell="S4" sqref="S4:V4"/>
    </sheetView>
  </sheetViews>
  <sheetFormatPr defaultColWidth="9.140625" defaultRowHeight="15"/>
  <cols>
    <col min="2" max="2" width="28.00390625" style="0" customWidth="1"/>
    <col min="6" max="6" width="9.57421875" style="0" customWidth="1"/>
    <col min="18" max="18" width="10.28125" style="0" customWidth="1"/>
  </cols>
  <sheetData>
    <row r="1" spans="19:22" s="89" customFormat="1" ht="14.25">
      <c r="S1" s="160"/>
      <c r="T1" s="160"/>
      <c r="U1" s="283" t="s">
        <v>318</v>
      </c>
      <c r="V1" s="283"/>
    </row>
    <row r="2" spans="7:22" ht="14.25">
      <c r="G2" s="159"/>
      <c r="H2" s="160"/>
      <c r="I2" s="159"/>
      <c r="J2" s="160"/>
      <c r="S2" s="161"/>
      <c r="T2" s="284" t="s">
        <v>313</v>
      </c>
      <c r="U2" s="285"/>
      <c r="V2" s="285"/>
    </row>
    <row r="3" spans="7:22" ht="14.25">
      <c r="G3" s="159"/>
      <c r="I3" s="159"/>
      <c r="J3" s="89"/>
      <c r="S3" s="168"/>
      <c r="T3" s="266" t="s">
        <v>556</v>
      </c>
      <c r="U3" s="263"/>
      <c r="V3" s="263"/>
    </row>
    <row r="4" spans="7:22" ht="14.25">
      <c r="G4" s="159"/>
      <c r="H4" s="159"/>
      <c r="I4" s="159"/>
      <c r="J4" s="161"/>
      <c r="O4" s="177"/>
      <c r="S4" s="291" t="s">
        <v>555</v>
      </c>
      <c r="T4" s="292"/>
      <c r="U4" s="292"/>
      <c r="V4" s="292"/>
    </row>
    <row r="5" spans="1:14" ht="14.25">
      <c r="A5" s="256" t="s">
        <v>493</v>
      </c>
      <c r="B5" s="198"/>
      <c r="G5" s="161"/>
      <c r="I5" s="161"/>
      <c r="K5" s="199"/>
      <c r="L5" s="198"/>
      <c r="M5" s="198"/>
      <c r="N5" s="198"/>
    </row>
    <row r="6" spans="1:22" ht="14.25">
      <c r="A6" s="13" t="s">
        <v>42</v>
      </c>
      <c r="B6" s="14" t="s">
        <v>0</v>
      </c>
      <c r="C6" s="287" t="s">
        <v>12</v>
      </c>
      <c r="D6" s="288"/>
      <c r="E6" s="268" t="s">
        <v>546</v>
      </c>
      <c r="F6" s="274"/>
      <c r="G6" s="289" t="s">
        <v>494</v>
      </c>
      <c r="H6" s="290"/>
      <c r="I6" s="268" t="s">
        <v>547</v>
      </c>
      <c r="J6" s="286"/>
      <c r="K6" s="268" t="s">
        <v>548</v>
      </c>
      <c r="L6" s="286"/>
      <c r="M6" s="169" t="s">
        <v>495</v>
      </c>
      <c r="N6" s="167"/>
      <c r="O6" s="268" t="s">
        <v>543</v>
      </c>
      <c r="P6" s="286"/>
      <c r="Q6" s="268" t="s">
        <v>544</v>
      </c>
      <c r="R6" s="286"/>
      <c r="S6" s="268" t="s">
        <v>545</v>
      </c>
      <c r="T6" s="286"/>
      <c r="U6" s="268" t="s">
        <v>542</v>
      </c>
      <c r="V6" s="286"/>
    </row>
    <row r="7" spans="1:22" ht="14.25">
      <c r="A7" s="13"/>
      <c r="B7" s="14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7" t="s">
        <v>457</v>
      </c>
      <c r="N7" s="7" t="s">
        <v>538</v>
      </c>
      <c r="O7" s="7" t="s">
        <v>457</v>
      </c>
      <c r="P7" s="7" t="s">
        <v>538</v>
      </c>
      <c r="Q7" s="7" t="s">
        <v>457</v>
      </c>
      <c r="R7" s="7" t="s">
        <v>538</v>
      </c>
      <c r="S7" s="7" t="s">
        <v>457</v>
      </c>
      <c r="T7" s="7" t="s">
        <v>538</v>
      </c>
      <c r="U7" s="7" t="s">
        <v>457</v>
      </c>
      <c r="V7" s="7" t="s">
        <v>538</v>
      </c>
    </row>
    <row r="8" spans="1:22" ht="14.25">
      <c r="A8" s="15">
        <v>1100</v>
      </c>
      <c r="B8" s="16" t="s">
        <v>4</v>
      </c>
      <c r="C8" s="162">
        <f>(E8+G8+I8+K8+M8+O8+Q8+S8+U8)</f>
        <v>500926</v>
      </c>
      <c r="D8" s="162">
        <f>(F8+H8+J8+L8+N8+P8+R8+T8+V8)</f>
        <v>605382</v>
      </c>
      <c r="E8" s="163"/>
      <c r="F8" s="163">
        <f>SUM(E8:E8)</f>
        <v>0</v>
      </c>
      <c r="G8" s="163">
        <v>497267</v>
      </c>
      <c r="H8" s="163">
        <v>584603</v>
      </c>
      <c r="I8" s="163">
        <v>0</v>
      </c>
      <c r="J8" s="163">
        <f>SUM(I8:I8)</f>
        <v>0</v>
      </c>
      <c r="K8" s="163">
        <v>3659</v>
      </c>
      <c r="L8" s="163">
        <v>3981</v>
      </c>
      <c r="M8" s="163"/>
      <c r="N8" s="163">
        <f>SUM(M8:M8)</f>
        <v>0</v>
      </c>
      <c r="O8" s="163"/>
      <c r="P8" s="163">
        <v>16798</v>
      </c>
      <c r="Q8" s="163"/>
      <c r="R8" s="163">
        <f>SUM(Q8:Q8)</f>
        <v>0</v>
      </c>
      <c r="S8" s="163"/>
      <c r="T8" s="163">
        <f>SUM(S8:S8)</f>
        <v>0</v>
      </c>
      <c r="U8" s="163"/>
      <c r="V8" s="163">
        <f>SUM(U8:U8)</f>
        <v>0</v>
      </c>
    </row>
    <row r="9" spans="1:22" ht="14.25">
      <c r="A9" s="15">
        <v>1200</v>
      </c>
      <c r="B9" s="164" t="s">
        <v>46</v>
      </c>
      <c r="C9" s="162">
        <f aca="true" t="shared" si="0" ref="C9:C17">(E9+G9+I9+K9+M9+O9+Q9+S9+U9)</f>
        <v>152630</v>
      </c>
      <c r="D9" s="162">
        <f aca="true" t="shared" si="1" ref="D9:D17">(F9+H9+J9+L9+N9+P9+R9+T9+V9)</f>
        <v>174983</v>
      </c>
      <c r="E9" s="163">
        <v>0</v>
      </c>
      <c r="F9" s="163">
        <f>SUM(E9:E9)</f>
        <v>0</v>
      </c>
      <c r="G9" s="163">
        <v>151791</v>
      </c>
      <c r="H9" s="163">
        <v>170081</v>
      </c>
      <c r="I9" s="163">
        <v>0</v>
      </c>
      <c r="J9" s="163">
        <f>SUM(I9:I9)</f>
        <v>0</v>
      </c>
      <c r="K9" s="163">
        <v>839</v>
      </c>
      <c r="L9" s="163">
        <v>939</v>
      </c>
      <c r="M9" s="163">
        <v>0</v>
      </c>
      <c r="N9" s="163">
        <f>SUM(M9:M9)</f>
        <v>0</v>
      </c>
      <c r="O9" s="163">
        <v>0</v>
      </c>
      <c r="P9" s="163">
        <v>3963</v>
      </c>
      <c r="Q9" s="163">
        <v>0</v>
      </c>
      <c r="R9" s="163">
        <f>SUM(Q9:Q9)</f>
        <v>0</v>
      </c>
      <c r="S9" s="163">
        <v>0</v>
      </c>
      <c r="T9" s="163">
        <f>SUM(S9:S9)</f>
        <v>0</v>
      </c>
      <c r="U9" s="163">
        <v>0</v>
      </c>
      <c r="V9" s="163">
        <f>SUM(U9:U9)</f>
        <v>0</v>
      </c>
    </row>
    <row r="10" spans="1:22" ht="14.25">
      <c r="A10" s="15">
        <v>2100</v>
      </c>
      <c r="B10" s="164" t="s">
        <v>87</v>
      </c>
      <c r="C10" s="162">
        <f t="shared" si="0"/>
        <v>2645</v>
      </c>
      <c r="D10" s="162">
        <f t="shared" si="1"/>
        <v>13180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2645</v>
      </c>
      <c r="L10" s="163">
        <v>6480</v>
      </c>
      <c r="M10" s="163">
        <v>0</v>
      </c>
      <c r="N10" s="163">
        <v>0</v>
      </c>
      <c r="O10" s="163">
        <v>0</v>
      </c>
      <c r="P10" s="163">
        <v>6700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</row>
    <row r="11" spans="1:22" ht="14.25">
      <c r="A11" s="15">
        <v>2200</v>
      </c>
      <c r="B11" s="16" t="s">
        <v>6</v>
      </c>
      <c r="C11" s="162">
        <f t="shared" si="0"/>
        <v>1204883</v>
      </c>
      <c r="D11" s="162">
        <f t="shared" si="1"/>
        <v>1672951</v>
      </c>
      <c r="E11" s="163">
        <v>1092851</v>
      </c>
      <c r="F11" s="163">
        <v>1387965</v>
      </c>
      <c r="G11" s="163">
        <v>69113</v>
      </c>
      <c r="H11" s="248">
        <v>190145</v>
      </c>
      <c r="I11" s="163">
        <v>0</v>
      </c>
      <c r="J11" s="163">
        <f>SUM(I11:I11)</f>
        <v>0</v>
      </c>
      <c r="K11" s="163">
        <v>2110</v>
      </c>
      <c r="L11" s="163">
        <v>21138</v>
      </c>
      <c r="M11" s="163">
        <v>40809</v>
      </c>
      <c r="N11" s="163">
        <v>54853</v>
      </c>
      <c r="O11" s="163">
        <v>0</v>
      </c>
      <c r="P11" s="163">
        <v>18850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</row>
    <row r="12" spans="1:22" ht="14.25">
      <c r="A12" s="15">
        <v>2300</v>
      </c>
      <c r="B12" s="164" t="s">
        <v>492</v>
      </c>
      <c r="C12" s="162">
        <f t="shared" si="0"/>
        <v>2118</v>
      </c>
      <c r="D12" s="162">
        <f t="shared" si="1"/>
        <v>0</v>
      </c>
      <c r="E12" s="163">
        <v>0</v>
      </c>
      <c r="F12" s="163">
        <v>0</v>
      </c>
      <c r="G12" s="163">
        <v>2118</v>
      </c>
      <c r="H12" s="163">
        <v>0</v>
      </c>
      <c r="I12" s="163">
        <v>0</v>
      </c>
      <c r="J12" s="163">
        <f>SUM(I12:I12)</f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</row>
    <row r="13" spans="1:22" ht="14.25">
      <c r="A13" s="15">
        <v>2500</v>
      </c>
      <c r="B13" s="16" t="s">
        <v>8</v>
      </c>
      <c r="C13" s="162">
        <f t="shared" si="0"/>
        <v>0</v>
      </c>
      <c r="D13" s="162">
        <f t="shared" si="1"/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f>SUM(I13:I13)</f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</row>
    <row r="14" spans="1:22" ht="14.25">
      <c r="A14" s="15">
        <v>3200</v>
      </c>
      <c r="B14" s="16" t="s">
        <v>335</v>
      </c>
      <c r="C14" s="162">
        <f t="shared" si="0"/>
        <v>32211</v>
      </c>
      <c r="D14" s="162">
        <f t="shared" si="1"/>
        <v>193293</v>
      </c>
      <c r="E14" s="163">
        <v>0</v>
      </c>
      <c r="F14" s="163">
        <v>0</v>
      </c>
      <c r="G14" s="163">
        <v>32211</v>
      </c>
      <c r="H14" s="163">
        <v>76393</v>
      </c>
      <c r="I14" s="163">
        <v>0</v>
      </c>
      <c r="J14" s="163">
        <f>SUM(I14:I14)</f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116900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</row>
    <row r="15" spans="1:22" ht="14.25">
      <c r="A15" s="15">
        <v>5100</v>
      </c>
      <c r="B15" s="16" t="s">
        <v>9</v>
      </c>
      <c r="C15" s="162">
        <f t="shared" si="0"/>
        <v>15246</v>
      </c>
      <c r="D15" s="162">
        <f t="shared" si="1"/>
        <v>0</v>
      </c>
      <c r="E15" s="163">
        <v>0</v>
      </c>
      <c r="F15" s="163">
        <v>0</v>
      </c>
      <c r="G15" s="163">
        <v>15246</v>
      </c>
      <c r="H15" s="163">
        <v>0</v>
      </c>
      <c r="I15" s="163">
        <v>0</v>
      </c>
      <c r="J15" s="163">
        <f>SUM(I15:I15)</f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</row>
    <row r="16" spans="1:22" ht="14.25">
      <c r="A16" s="15">
        <v>5200</v>
      </c>
      <c r="B16" s="16" t="s">
        <v>10</v>
      </c>
      <c r="C16" s="162">
        <f t="shared" si="0"/>
        <v>2244570</v>
      </c>
      <c r="D16" s="162">
        <f t="shared" si="1"/>
        <v>3407732</v>
      </c>
      <c r="E16" s="163">
        <v>43405</v>
      </c>
      <c r="F16" s="163">
        <v>8000</v>
      </c>
      <c r="G16" s="163">
        <v>490371</v>
      </c>
      <c r="H16" s="248">
        <v>40510</v>
      </c>
      <c r="I16" s="163">
        <v>645889</v>
      </c>
      <c r="J16" s="163">
        <v>1967435</v>
      </c>
      <c r="K16" s="163">
        <v>0</v>
      </c>
      <c r="L16" s="163">
        <f>SUM(K16:K16)</f>
        <v>0</v>
      </c>
      <c r="M16" s="163">
        <v>0</v>
      </c>
      <c r="N16" s="163">
        <v>0</v>
      </c>
      <c r="O16" s="163">
        <v>0</v>
      </c>
      <c r="P16" s="163">
        <v>23800</v>
      </c>
      <c r="Q16" s="163">
        <v>16435</v>
      </c>
      <c r="R16" s="163">
        <v>223580</v>
      </c>
      <c r="S16" s="163">
        <v>980496</v>
      </c>
      <c r="T16" s="163">
        <v>1144407</v>
      </c>
      <c r="U16" s="163">
        <v>67974</v>
      </c>
      <c r="V16" s="163">
        <v>0</v>
      </c>
    </row>
    <row r="17" spans="1:22" s="89" customFormat="1" ht="14.25">
      <c r="A17" s="15"/>
      <c r="B17" s="16" t="s">
        <v>354</v>
      </c>
      <c r="C17" s="162">
        <f t="shared" si="0"/>
        <v>266641</v>
      </c>
      <c r="D17" s="162">
        <f t="shared" si="1"/>
        <v>266640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/>
      <c r="L17" s="163">
        <v>0</v>
      </c>
      <c r="M17" s="163">
        <v>266641</v>
      </c>
      <c r="N17" s="163">
        <v>266640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</row>
    <row r="18" spans="1:22" ht="14.25">
      <c r="A18" s="16"/>
      <c r="B18" s="165" t="s">
        <v>3</v>
      </c>
      <c r="C18" s="166">
        <f aca="true" t="shared" si="2" ref="C18:N18">SUM(C8:C17)</f>
        <v>4421870</v>
      </c>
      <c r="D18" s="166">
        <f t="shared" si="2"/>
        <v>6334161</v>
      </c>
      <c r="E18" s="166">
        <f t="shared" si="2"/>
        <v>1136256</v>
      </c>
      <c r="F18" s="166">
        <f t="shared" si="2"/>
        <v>1395965</v>
      </c>
      <c r="G18" s="166">
        <f t="shared" si="2"/>
        <v>1258117</v>
      </c>
      <c r="H18" s="166">
        <f t="shared" si="2"/>
        <v>1061732</v>
      </c>
      <c r="I18" s="166">
        <f t="shared" si="2"/>
        <v>645889</v>
      </c>
      <c r="J18" s="166">
        <f t="shared" si="2"/>
        <v>1967435</v>
      </c>
      <c r="K18" s="166">
        <f t="shared" si="2"/>
        <v>9253</v>
      </c>
      <c r="L18" s="166">
        <f t="shared" si="2"/>
        <v>32538</v>
      </c>
      <c r="M18" s="166">
        <f t="shared" si="2"/>
        <v>307450</v>
      </c>
      <c r="N18" s="166">
        <f t="shared" si="2"/>
        <v>321493</v>
      </c>
      <c r="O18" s="166">
        <f aca="true" t="shared" si="3" ref="O18:V18">SUM(O8:O17)</f>
        <v>0</v>
      </c>
      <c r="P18" s="166">
        <f t="shared" si="3"/>
        <v>187011</v>
      </c>
      <c r="Q18" s="166">
        <f t="shared" si="3"/>
        <v>16435</v>
      </c>
      <c r="R18" s="166">
        <f t="shared" si="3"/>
        <v>223580</v>
      </c>
      <c r="S18" s="166">
        <f t="shared" si="3"/>
        <v>980496</v>
      </c>
      <c r="T18" s="166">
        <f t="shared" si="3"/>
        <v>1144407</v>
      </c>
      <c r="U18" s="166">
        <f t="shared" si="3"/>
        <v>67974</v>
      </c>
      <c r="V18" s="166">
        <f t="shared" si="3"/>
        <v>0</v>
      </c>
    </row>
    <row r="20" ht="14.25">
      <c r="G20" t="s">
        <v>74</v>
      </c>
    </row>
  </sheetData>
  <sheetProtection/>
  <mergeCells count="13">
    <mergeCell ref="C6:D6"/>
    <mergeCell ref="E6:F6"/>
    <mergeCell ref="G6:H6"/>
    <mergeCell ref="I6:J6"/>
    <mergeCell ref="K6:L6"/>
    <mergeCell ref="S4:V4"/>
    <mergeCell ref="U1:V1"/>
    <mergeCell ref="T2:V2"/>
    <mergeCell ref="T3:V3"/>
    <mergeCell ref="O6:P6"/>
    <mergeCell ref="Q6:R6"/>
    <mergeCell ref="S6:T6"/>
    <mergeCell ref="U6:V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:F4"/>
    </sheetView>
  </sheetViews>
  <sheetFormatPr defaultColWidth="9.140625" defaultRowHeight="15"/>
  <cols>
    <col min="2" max="2" width="29.57421875" style="0" customWidth="1"/>
  </cols>
  <sheetData>
    <row r="1" spans="2:6" ht="14.25">
      <c r="B1" s="198"/>
      <c r="C1" s="198"/>
      <c r="D1" s="159"/>
      <c r="E1" s="159"/>
      <c r="F1" s="160" t="s">
        <v>318</v>
      </c>
    </row>
    <row r="2" spans="2:6" ht="14.25">
      <c r="B2" s="198"/>
      <c r="C2" s="198"/>
      <c r="D2" s="291" t="s">
        <v>313</v>
      </c>
      <c r="E2" s="293"/>
      <c r="F2" s="293"/>
    </row>
    <row r="3" spans="2:6" ht="14.25">
      <c r="B3" s="198"/>
      <c r="C3" s="198"/>
      <c r="D3" s="291" t="s">
        <v>554</v>
      </c>
      <c r="E3" s="293"/>
      <c r="F3" s="293"/>
    </row>
    <row r="4" spans="2:6" ht="14.25">
      <c r="B4" s="262" t="s">
        <v>555</v>
      </c>
      <c r="C4" s="262"/>
      <c r="D4" s="262"/>
      <c r="E4" s="262"/>
      <c r="F4" s="262"/>
    </row>
    <row r="5" spans="1:6" ht="14.25">
      <c r="A5" s="200" t="s">
        <v>498</v>
      </c>
      <c r="B5" s="200"/>
      <c r="C5" s="198"/>
      <c r="D5" s="161"/>
      <c r="E5" s="199"/>
      <c r="F5" s="199"/>
    </row>
    <row r="6" spans="1:6" ht="14.25">
      <c r="A6" s="170" t="s">
        <v>42</v>
      </c>
      <c r="B6" s="170" t="s">
        <v>0</v>
      </c>
      <c r="C6" s="184" t="s">
        <v>496</v>
      </c>
      <c r="D6" s="185"/>
      <c r="E6" s="171" t="s">
        <v>497</v>
      </c>
      <c r="F6" s="178"/>
    </row>
    <row r="7" spans="1:6" ht="14.25">
      <c r="A7" s="170"/>
      <c r="B7" s="170"/>
      <c r="C7" s="172" t="s">
        <v>457</v>
      </c>
      <c r="D7" s="172" t="s">
        <v>538</v>
      </c>
      <c r="E7" s="172" t="s">
        <v>457</v>
      </c>
      <c r="F7" s="172" t="s">
        <v>538</v>
      </c>
    </row>
    <row r="8" spans="1:6" ht="14.25">
      <c r="A8" s="173">
        <v>1100</v>
      </c>
      <c r="B8" s="201" t="s">
        <v>4</v>
      </c>
      <c r="C8" s="238">
        <f aca="true" t="shared" si="0" ref="C8:C16">(E8)</f>
        <v>0</v>
      </c>
      <c r="D8" s="238">
        <f>(F8)</f>
        <v>0</v>
      </c>
      <c r="E8" s="239">
        <v>0</v>
      </c>
      <c r="F8" s="239">
        <v>0</v>
      </c>
    </row>
    <row r="9" spans="1:6" ht="16.5" customHeight="1">
      <c r="A9" s="173">
        <v>1200</v>
      </c>
      <c r="B9" s="175" t="s">
        <v>46</v>
      </c>
      <c r="C9" s="238">
        <f t="shared" si="0"/>
        <v>0</v>
      </c>
      <c r="D9" s="238">
        <f>(F9)</f>
        <v>0</v>
      </c>
      <c r="E9" s="239">
        <v>0</v>
      </c>
      <c r="F9" s="239">
        <v>0</v>
      </c>
    </row>
    <row r="10" spans="1:6" ht="18" customHeight="1">
      <c r="A10" s="173">
        <v>2100</v>
      </c>
      <c r="B10" s="201" t="s">
        <v>5</v>
      </c>
      <c r="C10" s="238">
        <f t="shared" si="0"/>
        <v>0</v>
      </c>
      <c r="D10" s="238">
        <f>(F10)</f>
        <v>0</v>
      </c>
      <c r="E10" s="239">
        <v>0</v>
      </c>
      <c r="F10" s="239">
        <v>0</v>
      </c>
    </row>
    <row r="11" spans="1:6" ht="15.75" customHeight="1">
      <c r="A11" s="173">
        <v>2200</v>
      </c>
      <c r="B11" s="201" t="s">
        <v>6</v>
      </c>
      <c r="C11" s="238">
        <f t="shared" si="0"/>
        <v>127560</v>
      </c>
      <c r="D11" s="238">
        <f aca="true" t="shared" si="1" ref="D11:D16">F11</f>
        <v>173850</v>
      </c>
      <c r="E11" s="239">
        <v>127560</v>
      </c>
      <c r="F11" s="239">
        <v>173850</v>
      </c>
    </row>
    <row r="12" spans="1:6" ht="16.5" customHeight="1">
      <c r="A12" s="173">
        <v>2300</v>
      </c>
      <c r="B12" s="175" t="s">
        <v>444</v>
      </c>
      <c r="C12" s="238">
        <f t="shared" si="0"/>
        <v>0</v>
      </c>
      <c r="D12" s="238">
        <f t="shared" si="1"/>
        <v>0</v>
      </c>
      <c r="E12" s="239">
        <v>0</v>
      </c>
      <c r="F12" s="239">
        <v>0</v>
      </c>
    </row>
    <row r="13" spans="1:6" ht="15" customHeight="1">
      <c r="A13" s="173">
        <v>2400</v>
      </c>
      <c r="B13" s="201" t="s">
        <v>7</v>
      </c>
      <c r="C13" s="238">
        <f t="shared" si="0"/>
        <v>0</v>
      </c>
      <c r="D13" s="238">
        <f t="shared" si="1"/>
        <v>0</v>
      </c>
      <c r="E13" s="239">
        <v>0</v>
      </c>
      <c r="F13" s="239">
        <v>0</v>
      </c>
    </row>
    <row r="14" spans="1:6" ht="19.5" customHeight="1">
      <c r="A14" s="173">
        <v>2500</v>
      </c>
      <c r="B14" s="201" t="s">
        <v>8</v>
      </c>
      <c r="C14" s="238">
        <f t="shared" si="0"/>
        <v>180</v>
      </c>
      <c r="D14" s="238">
        <f t="shared" si="1"/>
        <v>500</v>
      </c>
      <c r="E14" s="239">
        <v>180</v>
      </c>
      <c r="F14" s="239">
        <v>500</v>
      </c>
    </row>
    <row r="15" spans="1:6" ht="16.5" customHeight="1">
      <c r="A15" s="173">
        <v>6400</v>
      </c>
      <c r="B15" s="201" t="s">
        <v>499</v>
      </c>
      <c r="C15" s="238">
        <f t="shared" si="0"/>
        <v>3876</v>
      </c>
      <c r="D15" s="238">
        <f t="shared" si="1"/>
        <v>39890</v>
      </c>
      <c r="E15" s="239">
        <v>3876</v>
      </c>
      <c r="F15" s="239">
        <v>39890</v>
      </c>
    </row>
    <row r="16" spans="1:6" ht="17.25" customHeight="1">
      <c r="A16" s="173">
        <v>5200</v>
      </c>
      <c r="B16" s="201" t="s">
        <v>10</v>
      </c>
      <c r="C16" s="238">
        <f t="shared" si="0"/>
        <v>0</v>
      </c>
      <c r="D16" s="238">
        <f t="shared" si="1"/>
        <v>0</v>
      </c>
      <c r="E16" s="239">
        <v>0</v>
      </c>
      <c r="F16" s="239">
        <v>0</v>
      </c>
    </row>
    <row r="17" spans="1:6" ht="14.25">
      <c r="A17" s="174"/>
      <c r="B17" s="176" t="s">
        <v>3</v>
      </c>
      <c r="C17" s="240">
        <f>SUM(C8:C16)</f>
        <v>131616</v>
      </c>
      <c r="D17" s="240">
        <f>SUM(D8:D16)</f>
        <v>214240</v>
      </c>
      <c r="E17" s="240">
        <f>SUM(E8:E16)</f>
        <v>131616</v>
      </c>
      <c r="F17" s="240">
        <f>SUM(F8:F16)</f>
        <v>214240</v>
      </c>
    </row>
  </sheetData>
  <sheetProtection/>
  <mergeCells count="3">
    <mergeCell ref="D2:F2"/>
    <mergeCell ref="D3:F3"/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4" sqref="L4"/>
    </sheetView>
  </sheetViews>
  <sheetFormatPr defaultColWidth="9.140625" defaultRowHeight="15"/>
  <cols>
    <col min="1" max="1" width="6.421875" style="0" customWidth="1"/>
    <col min="2" max="2" width="28.421875" style="0" customWidth="1"/>
    <col min="3" max="5" width="7.57421875" style="0" customWidth="1"/>
    <col min="6" max="6" width="10.421875" style="0" customWidth="1"/>
    <col min="7" max="10" width="7.57421875" style="0" customWidth="1"/>
    <col min="11" max="11" width="10.7109375" style="0" customWidth="1"/>
    <col min="12" max="12" width="10.00390625" style="0" customWidth="1"/>
    <col min="13" max="13" width="8.00390625" style="0" customWidth="1"/>
    <col min="14" max="14" width="8.57421875" style="0" customWidth="1"/>
  </cols>
  <sheetData>
    <row r="1" spans="11:12" ht="14.25">
      <c r="K1" s="83"/>
      <c r="L1" s="84" t="s">
        <v>318</v>
      </c>
    </row>
    <row r="2" spans="11:14" ht="14.25">
      <c r="K2" s="262" t="s">
        <v>313</v>
      </c>
      <c r="L2" s="263"/>
      <c r="M2" s="83"/>
      <c r="N2" s="86"/>
    </row>
    <row r="3" spans="11:14" ht="14.25">
      <c r="K3" s="264" t="s">
        <v>554</v>
      </c>
      <c r="L3" s="263"/>
      <c r="M3" s="262"/>
      <c r="N3" s="263"/>
    </row>
    <row r="4" spans="12:15" ht="14.25">
      <c r="L4" s="236" t="s">
        <v>555</v>
      </c>
      <c r="M4" s="236"/>
      <c r="N4" s="236"/>
      <c r="O4" s="236"/>
    </row>
    <row r="5" spans="3:14" ht="14.25">
      <c r="C5" s="255" t="s">
        <v>320</v>
      </c>
      <c r="D5" s="79"/>
      <c r="E5" s="79"/>
      <c r="F5" s="79"/>
      <c r="G5" s="79"/>
      <c r="H5" s="79"/>
      <c r="I5" s="79"/>
      <c r="J5" s="79"/>
      <c r="K5" s="156"/>
      <c r="L5" s="266"/>
      <c r="M5" s="263"/>
      <c r="N5" s="263"/>
    </row>
    <row r="6" spans="1:14" ht="24" customHeight="1">
      <c r="A6" s="4" t="s">
        <v>42</v>
      </c>
      <c r="B6" s="6" t="s">
        <v>0</v>
      </c>
      <c r="C6" s="281" t="s">
        <v>12</v>
      </c>
      <c r="D6" s="282"/>
      <c r="E6" s="294" t="s">
        <v>438</v>
      </c>
      <c r="F6" s="295"/>
      <c r="G6" s="294" t="s">
        <v>97</v>
      </c>
      <c r="H6" s="295"/>
      <c r="I6" s="280" t="s">
        <v>71</v>
      </c>
      <c r="J6" s="280"/>
      <c r="K6" s="280" t="s">
        <v>15</v>
      </c>
      <c r="L6" s="280"/>
      <c r="M6" s="296"/>
      <c r="N6" s="296"/>
    </row>
    <row r="7" spans="1:14" ht="14.25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34"/>
      <c r="N7" s="34"/>
    </row>
    <row r="8" spans="1:14" ht="14.25">
      <c r="A8" s="8">
        <v>1100</v>
      </c>
      <c r="B8" s="9" t="s">
        <v>4</v>
      </c>
      <c r="C8" s="182">
        <f>(E8+G8+I8+K8)</f>
        <v>453483</v>
      </c>
      <c r="D8" s="182">
        <f>(F8+H8+J8+L8)</f>
        <v>494014</v>
      </c>
      <c r="E8" s="181">
        <v>453483</v>
      </c>
      <c r="F8" s="181">
        <v>494014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04"/>
      <c r="N8" s="104"/>
    </row>
    <row r="9" spans="1:14" ht="15" customHeight="1">
      <c r="A9" s="8">
        <v>1200</v>
      </c>
      <c r="B9" s="11" t="s">
        <v>47</v>
      </c>
      <c r="C9" s="182">
        <f aca="true" t="shared" si="0" ref="C9:C18">(E9+G9+I9+K9)</f>
        <v>138062</v>
      </c>
      <c r="D9" s="182">
        <f aca="true" t="shared" si="1" ref="D9:D18">(F9+H9+J9+L9)</f>
        <v>147956</v>
      </c>
      <c r="E9" s="181">
        <v>138062</v>
      </c>
      <c r="F9" s="181">
        <v>147956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04"/>
      <c r="N9" s="104"/>
    </row>
    <row r="10" spans="1:14" ht="15" customHeight="1">
      <c r="A10" s="8">
        <v>2100</v>
      </c>
      <c r="B10" s="16" t="s">
        <v>44</v>
      </c>
      <c r="C10" s="182">
        <f t="shared" si="0"/>
        <v>0</v>
      </c>
      <c r="D10" s="182">
        <f t="shared" si="1"/>
        <v>0</v>
      </c>
      <c r="E10" s="181">
        <v>0</v>
      </c>
      <c r="F10" s="181">
        <f>'[1]Īpašumu_pārvalde'!$E$30</f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04"/>
      <c r="N10" s="104"/>
    </row>
    <row r="11" spans="1:14" ht="14.25">
      <c r="A11" s="8">
        <v>2200</v>
      </c>
      <c r="B11" s="9" t="s">
        <v>6</v>
      </c>
      <c r="C11" s="182">
        <f t="shared" si="0"/>
        <v>1672299</v>
      </c>
      <c r="D11" s="182">
        <f t="shared" si="1"/>
        <v>1874100</v>
      </c>
      <c r="E11" s="181">
        <v>390529</v>
      </c>
      <c r="F11" s="181">
        <v>447100</v>
      </c>
      <c r="G11" s="181">
        <v>985877</v>
      </c>
      <c r="H11" s="181">
        <v>1057500</v>
      </c>
      <c r="I11" s="181">
        <v>237576</v>
      </c>
      <c r="J11" s="181">
        <v>302500</v>
      </c>
      <c r="K11" s="181">
        <v>58317</v>
      </c>
      <c r="L11" s="181">
        <v>67000</v>
      </c>
      <c r="M11" s="104"/>
      <c r="N11" s="104"/>
    </row>
    <row r="12" spans="1:14" ht="15" customHeight="1">
      <c r="A12" s="8">
        <v>2300</v>
      </c>
      <c r="B12" s="17" t="s">
        <v>444</v>
      </c>
      <c r="C12" s="182">
        <f t="shared" si="0"/>
        <v>117045</v>
      </c>
      <c r="D12" s="182">
        <f t="shared" si="1"/>
        <v>135650</v>
      </c>
      <c r="E12" s="181">
        <v>85625</v>
      </c>
      <c r="F12" s="181">
        <v>86050</v>
      </c>
      <c r="G12" s="181">
        <v>30325</v>
      </c>
      <c r="H12" s="181">
        <v>48000</v>
      </c>
      <c r="I12" s="181">
        <v>0</v>
      </c>
      <c r="J12" s="181">
        <v>0</v>
      </c>
      <c r="K12" s="181">
        <v>1095</v>
      </c>
      <c r="L12" s="181">
        <v>1600</v>
      </c>
      <c r="M12" s="104"/>
      <c r="N12" s="104"/>
    </row>
    <row r="13" spans="1:14" ht="14.25">
      <c r="A13" s="8">
        <v>2500</v>
      </c>
      <c r="B13" s="9" t="s">
        <v>8</v>
      </c>
      <c r="C13" s="182">
        <f t="shared" si="0"/>
        <v>3740</v>
      </c>
      <c r="D13" s="182">
        <f t="shared" si="1"/>
        <v>4300</v>
      </c>
      <c r="E13" s="181">
        <v>3740</v>
      </c>
      <c r="F13" s="181">
        <v>4300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04"/>
      <c r="N13" s="104"/>
    </row>
    <row r="14" spans="1:14" ht="14.25">
      <c r="A14" s="8">
        <v>3200</v>
      </c>
      <c r="B14" s="9" t="s">
        <v>75</v>
      </c>
      <c r="C14" s="182">
        <f t="shared" si="0"/>
        <v>0</v>
      </c>
      <c r="D14" s="182">
        <f t="shared" si="1"/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04"/>
      <c r="N14" s="104"/>
    </row>
    <row r="15" spans="1:14" ht="14.25">
      <c r="A15" s="8">
        <v>5100</v>
      </c>
      <c r="B15" s="9" t="s">
        <v>9</v>
      </c>
      <c r="C15" s="182">
        <f t="shared" si="0"/>
        <v>0</v>
      </c>
      <c r="D15" s="182">
        <f t="shared" si="1"/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04"/>
      <c r="N15" s="104"/>
    </row>
    <row r="16" spans="1:14" ht="14.25">
      <c r="A16" s="8">
        <v>5200</v>
      </c>
      <c r="B16" s="9" t="s">
        <v>10</v>
      </c>
      <c r="C16" s="182">
        <f t="shared" si="0"/>
        <v>619277</v>
      </c>
      <c r="D16" s="182">
        <f t="shared" si="1"/>
        <v>405491</v>
      </c>
      <c r="E16" s="181">
        <v>425206</v>
      </c>
      <c r="F16" s="181">
        <v>9000</v>
      </c>
      <c r="G16" s="181">
        <v>87065</v>
      </c>
      <c r="H16" s="188">
        <v>250000</v>
      </c>
      <c r="I16" s="181">
        <v>84125</v>
      </c>
      <c r="J16" s="188">
        <v>131391</v>
      </c>
      <c r="K16" s="181">
        <v>22881</v>
      </c>
      <c r="L16" s="181">
        <v>15100</v>
      </c>
      <c r="M16" s="104"/>
      <c r="N16" s="104"/>
    </row>
    <row r="17" spans="1:14" ht="14.25">
      <c r="A17" s="8"/>
      <c r="B17" s="9" t="s">
        <v>79</v>
      </c>
      <c r="C17" s="182">
        <f t="shared" si="0"/>
        <v>20833</v>
      </c>
      <c r="D17" s="182">
        <f t="shared" si="1"/>
        <v>0</v>
      </c>
      <c r="E17" s="181">
        <v>20833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04"/>
      <c r="N17" s="104"/>
    </row>
    <row r="18" spans="1:14" ht="14.25">
      <c r="A18" s="8"/>
      <c r="B18" s="9" t="s">
        <v>86</v>
      </c>
      <c r="C18" s="182">
        <f t="shared" si="0"/>
        <v>287892</v>
      </c>
      <c r="D18" s="182">
        <f t="shared" si="1"/>
        <v>0</v>
      </c>
      <c r="E18" s="181">
        <v>287892</v>
      </c>
      <c r="F18" s="181">
        <f>'[1]Īpašumu_pārvalde'!$E$88</f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04"/>
      <c r="N18" s="104"/>
    </row>
    <row r="19" spans="1:14" ht="14.25">
      <c r="A19" s="9"/>
      <c r="B19" s="12" t="s">
        <v>3</v>
      </c>
      <c r="C19" s="237">
        <f aca="true" t="shared" si="2" ref="C19:L19">SUM(C8:C18)</f>
        <v>3312631</v>
      </c>
      <c r="D19" s="237">
        <f t="shared" si="2"/>
        <v>3061511</v>
      </c>
      <c r="E19" s="237">
        <f t="shared" si="2"/>
        <v>1805370</v>
      </c>
      <c r="F19" s="237">
        <f t="shared" si="2"/>
        <v>1188420</v>
      </c>
      <c r="G19" s="237">
        <f t="shared" si="2"/>
        <v>1103267</v>
      </c>
      <c r="H19" s="237">
        <f t="shared" si="2"/>
        <v>1355500</v>
      </c>
      <c r="I19" s="237">
        <f t="shared" si="2"/>
        <v>321701</v>
      </c>
      <c r="J19" s="237">
        <f t="shared" si="2"/>
        <v>433891</v>
      </c>
      <c r="K19" s="237">
        <f t="shared" si="2"/>
        <v>82293</v>
      </c>
      <c r="L19" s="237">
        <f t="shared" si="2"/>
        <v>83700</v>
      </c>
      <c r="M19" s="105"/>
      <c r="N19" s="105"/>
    </row>
  </sheetData>
  <sheetProtection/>
  <mergeCells count="10">
    <mergeCell ref="K3:L3"/>
    <mergeCell ref="M3:N3"/>
    <mergeCell ref="L5:N5"/>
    <mergeCell ref="K2:L2"/>
    <mergeCell ref="C6:D6"/>
    <mergeCell ref="K6:L6"/>
    <mergeCell ref="G6:H6"/>
    <mergeCell ref="E6:F6"/>
    <mergeCell ref="M6:N6"/>
    <mergeCell ref="I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4" sqref="F4:H4"/>
    </sheetView>
  </sheetViews>
  <sheetFormatPr defaultColWidth="9.140625" defaultRowHeight="15"/>
  <cols>
    <col min="1" max="1" width="6.421875" style="0" customWidth="1"/>
    <col min="2" max="2" width="27.00390625" style="0" customWidth="1"/>
    <col min="3" max="3" width="8.57421875" style="0" customWidth="1"/>
    <col min="4" max="4" width="9.00390625" style="0" customWidth="1"/>
    <col min="5" max="6" width="9.57421875" style="0" customWidth="1"/>
  </cols>
  <sheetData>
    <row r="1" spans="6:8" ht="14.25">
      <c r="F1" s="83"/>
      <c r="G1" s="83"/>
      <c r="H1" s="84" t="s">
        <v>318</v>
      </c>
    </row>
    <row r="2" spans="6:8" ht="14.25">
      <c r="F2" s="83"/>
      <c r="G2" s="262" t="s">
        <v>313</v>
      </c>
      <c r="H2" s="263"/>
    </row>
    <row r="3" spans="6:8" ht="14.25">
      <c r="F3" s="82"/>
      <c r="G3" s="264" t="s">
        <v>554</v>
      </c>
      <c r="H3" s="263"/>
    </row>
    <row r="4" spans="6:8" ht="14.25">
      <c r="F4" s="266" t="s">
        <v>555</v>
      </c>
      <c r="G4" s="263"/>
      <c r="H4" s="263"/>
    </row>
    <row r="5" spans="1:6" ht="14.25">
      <c r="A5" s="79" t="s">
        <v>321</v>
      </c>
      <c r="B5" s="79"/>
      <c r="C5" s="79"/>
      <c r="D5" s="266"/>
      <c r="E5" s="263"/>
      <c r="F5" s="263"/>
    </row>
    <row r="6" spans="1:8" ht="27" customHeight="1">
      <c r="A6" s="4" t="s">
        <v>42</v>
      </c>
      <c r="B6" s="6" t="s">
        <v>0</v>
      </c>
      <c r="C6" s="281" t="s">
        <v>12</v>
      </c>
      <c r="D6" s="282"/>
      <c r="E6" s="280" t="s">
        <v>16</v>
      </c>
      <c r="F6" s="280"/>
      <c r="G6" s="280" t="s">
        <v>357</v>
      </c>
      <c r="H6" s="280"/>
    </row>
    <row r="7" spans="1:8" ht="14.25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</row>
    <row r="8" spans="1:8" ht="14.25">
      <c r="A8" s="8">
        <v>1100</v>
      </c>
      <c r="B8" s="9" t="s">
        <v>4</v>
      </c>
      <c r="C8" s="182">
        <f>(E8+G8)</f>
        <v>345275</v>
      </c>
      <c r="D8" s="182">
        <f>(F8+H8)</f>
        <v>397044</v>
      </c>
      <c r="E8" s="181">
        <v>315815</v>
      </c>
      <c r="F8" s="181">
        <v>347044</v>
      </c>
      <c r="G8" s="181">
        <v>29460</v>
      </c>
      <c r="H8" s="181">
        <v>50000</v>
      </c>
    </row>
    <row r="9" spans="1:8" ht="15.75" customHeight="1">
      <c r="A9" s="8">
        <v>1200</v>
      </c>
      <c r="B9" s="11" t="s">
        <v>56</v>
      </c>
      <c r="C9" s="182">
        <f aca="true" t="shared" si="0" ref="C9:C16">(E9+G9)</f>
        <v>98540</v>
      </c>
      <c r="D9" s="182">
        <f aca="true" t="shared" si="1" ref="D9:D16">(F9+H9)</f>
        <v>115885</v>
      </c>
      <c r="E9" s="181">
        <v>91449</v>
      </c>
      <c r="F9" s="181">
        <v>104085</v>
      </c>
      <c r="G9" s="181">
        <v>7091</v>
      </c>
      <c r="H9" s="181">
        <v>11800</v>
      </c>
    </row>
    <row r="10" spans="1:8" ht="15.75" customHeight="1">
      <c r="A10" s="8">
        <v>2100</v>
      </c>
      <c r="B10" s="11" t="s">
        <v>87</v>
      </c>
      <c r="C10" s="182">
        <f t="shared" si="0"/>
        <v>0</v>
      </c>
      <c r="D10" s="182">
        <f t="shared" si="1"/>
        <v>0</v>
      </c>
      <c r="E10" s="181">
        <v>0</v>
      </c>
      <c r="F10" s="181">
        <v>0</v>
      </c>
      <c r="G10" s="181">
        <v>0</v>
      </c>
      <c r="H10" s="181">
        <v>0</v>
      </c>
    </row>
    <row r="11" spans="1:8" ht="14.25">
      <c r="A11" s="8">
        <v>2200</v>
      </c>
      <c r="B11" s="9" t="s">
        <v>6</v>
      </c>
      <c r="C11" s="182">
        <f t="shared" si="0"/>
        <v>117693</v>
      </c>
      <c r="D11" s="182">
        <f t="shared" si="1"/>
        <v>205053</v>
      </c>
      <c r="E11" s="181">
        <v>78061</v>
      </c>
      <c r="F11" s="181">
        <v>110700</v>
      </c>
      <c r="G11" s="181">
        <v>39632</v>
      </c>
      <c r="H11" s="181">
        <v>94353</v>
      </c>
    </row>
    <row r="12" spans="1:8" ht="16.5" customHeight="1">
      <c r="A12" s="8">
        <v>2300</v>
      </c>
      <c r="B12" s="17" t="s">
        <v>444</v>
      </c>
      <c r="C12" s="182">
        <f t="shared" si="0"/>
        <v>36374</v>
      </c>
      <c r="D12" s="182">
        <f t="shared" si="1"/>
        <v>44050</v>
      </c>
      <c r="E12" s="181">
        <v>36296</v>
      </c>
      <c r="F12" s="181">
        <v>35750</v>
      </c>
      <c r="G12" s="181">
        <v>78</v>
      </c>
      <c r="H12" s="181">
        <v>8300</v>
      </c>
    </row>
    <row r="13" spans="1:8" ht="14.25">
      <c r="A13" s="8">
        <v>2400</v>
      </c>
      <c r="B13" s="9" t="s">
        <v>7</v>
      </c>
      <c r="C13" s="182">
        <f t="shared" si="0"/>
        <v>0</v>
      </c>
      <c r="D13" s="182">
        <f t="shared" si="1"/>
        <v>0</v>
      </c>
      <c r="E13" s="181">
        <v>0</v>
      </c>
      <c r="F13" s="181">
        <v>0</v>
      </c>
      <c r="G13" s="181">
        <v>0</v>
      </c>
      <c r="H13" s="181">
        <v>0</v>
      </c>
    </row>
    <row r="14" spans="1:8" ht="14.25">
      <c r="A14" s="8">
        <v>2500</v>
      </c>
      <c r="B14" s="9" t="s">
        <v>57</v>
      </c>
      <c r="C14" s="182">
        <f t="shared" si="0"/>
        <v>5271</v>
      </c>
      <c r="D14" s="182">
        <f t="shared" si="1"/>
        <v>5629</v>
      </c>
      <c r="E14" s="181">
        <v>5271</v>
      </c>
      <c r="F14" s="181">
        <v>5629</v>
      </c>
      <c r="G14" s="181">
        <v>0</v>
      </c>
      <c r="H14" s="181">
        <v>0</v>
      </c>
    </row>
    <row r="15" spans="1:8" ht="14.25">
      <c r="A15" s="8">
        <v>5100</v>
      </c>
      <c r="B15" s="9" t="s">
        <v>9</v>
      </c>
      <c r="C15" s="182">
        <f t="shared" si="0"/>
        <v>200</v>
      </c>
      <c r="D15" s="182">
        <f t="shared" si="1"/>
        <v>0</v>
      </c>
      <c r="E15" s="181">
        <v>200</v>
      </c>
      <c r="F15" s="181">
        <v>0</v>
      </c>
      <c r="G15" s="181">
        <v>0</v>
      </c>
      <c r="H15" s="181">
        <v>0</v>
      </c>
    </row>
    <row r="16" spans="1:8" ht="14.25">
      <c r="A16" s="8">
        <v>5200</v>
      </c>
      <c r="B16" s="9" t="s">
        <v>10</v>
      </c>
      <c r="C16" s="182">
        <f t="shared" si="0"/>
        <v>27037</v>
      </c>
      <c r="D16" s="182">
        <f t="shared" si="1"/>
        <v>36800</v>
      </c>
      <c r="E16" s="181">
        <v>27037</v>
      </c>
      <c r="F16" s="181">
        <v>36800</v>
      </c>
      <c r="G16" s="181">
        <v>0</v>
      </c>
      <c r="H16" s="181">
        <v>0</v>
      </c>
    </row>
    <row r="17" spans="1:8" ht="14.25">
      <c r="A17" s="9"/>
      <c r="B17" s="12" t="s">
        <v>3</v>
      </c>
      <c r="C17" s="237">
        <f aca="true" t="shared" si="2" ref="C17:H17">SUM(C8:C16)</f>
        <v>630390</v>
      </c>
      <c r="D17" s="237">
        <f t="shared" si="2"/>
        <v>804461</v>
      </c>
      <c r="E17" s="237">
        <f t="shared" si="2"/>
        <v>554129</v>
      </c>
      <c r="F17" s="237">
        <f t="shared" si="2"/>
        <v>640008</v>
      </c>
      <c r="G17" s="237">
        <f t="shared" si="2"/>
        <v>76261</v>
      </c>
      <c r="H17" s="237">
        <f t="shared" si="2"/>
        <v>164453</v>
      </c>
    </row>
  </sheetData>
  <sheetProtection/>
  <mergeCells count="7">
    <mergeCell ref="G2:H2"/>
    <mergeCell ref="G3:H3"/>
    <mergeCell ref="F4:H4"/>
    <mergeCell ref="C6:D6"/>
    <mergeCell ref="E6:F6"/>
    <mergeCell ref="D5:F5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20"/>
  <sheetViews>
    <sheetView zoomScalePageLayoutView="0" workbookViewId="0" topLeftCell="K1">
      <selection activeCell="T4" sqref="T4"/>
    </sheetView>
  </sheetViews>
  <sheetFormatPr defaultColWidth="9.140625" defaultRowHeight="15"/>
  <cols>
    <col min="1" max="1" width="6.421875" style="0" customWidth="1"/>
    <col min="2" max="2" width="25.57421875" style="0" customWidth="1"/>
    <col min="3" max="12" width="9.00390625" style="0" customWidth="1"/>
    <col min="20" max="20" width="9.57421875" style="0" customWidth="1"/>
  </cols>
  <sheetData>
    <row r="1" spans="16:20" ht="14.25">
      <c r="P1" s="90"/>
      <c r="Q1" s="90"/>
      <c r="T1" s="84" t="s">
        <v>318</v>
      </c>
    </row>
    <row r="2" spans="18:20" ht="14.25">
      <c r="R2" s="236"/>
      <c r="S2" s="90"/>
      <c r="T2" s="236" t="s">
        <v>313</v>
      </c>
    </row>
    <row r="3" spans="18:20" ht="14.25">
      <c r="R3" s="112"/>
      <c r="S3" s="82"/>
      <c r="T3" s="112" t="s">
        <v>554</v>
      </c>
    </row>
    <row r="4" spans="17:20" ht="14.25">
      <c r="Q4" s="67"/>
      <c r="T4" s="67" t="s">
        <v>555</v>
      </c>
    </row>
    <row r="5" spans="1:21" ht="14.25">
      <c r="A5" s="88" t="s">
        <v>322</v>
      </c>
      <c r="B5" s="88"/>
      <c r="C5" s="88"/>
      <c r="D5" s="87"/>
      <c r="R5" s="266"/>
      <c r="S5" s="263"/>
      <c r="T5" s="263"/>
      <c r="U5" s="82"/>
    </row>
    <row r="6" spans="1:20" ht="34.5" customHeight="1">
      <c r="A6" s="4" t="s">
        <v>42</v>
      </c>
      <c r="B6" s="6"/>
      <c r="C6" s="297" t="s">
        <v>12</v>
      </c>
      <c r="D6" s="297"/>
      <c r="E6" s="280" t="s">
        <v>18</v>
      </c>
      <c r="F6" s="280"/>
      <c r="G6" s="280" t="s">
        <v>19</v>
      </c>
      <c r="H6" s="280"/>
      <c r="I6" s="280" t="s">
        <v>99</v>
      </c>
      <c r="J6" s="280"/>
      <c r="K6" s="280" t="s">
        <v>72</v>
      </c>
      <c r="L6" s="280"/>
      <c r="M6" s="280" t="s">
        <v>89</v>
      </c>
      <c r="N6" s="280"/>
      <c r="O6" s="280" t="s">
        <v>90</v>
      </c>
      <c r="P6" s="280"/>
      <c r="Q6" s="280" t="s">
        <v>91</v>
      </c>
      <c r="R6" s="280"/>
      <c r="S6" s="280" t="s">
        <v>98</v>
      </c>
      <c r="T6" s="280"/>
    </row>
    <row r="7" spans="1:111" s="2" customFormat="1" ht="17.25" customHeight="1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7" t="s">
        <v>457</v>
      </c>
      <c r="N7" s="7" t="s">
        <v>538</v>
      </c>
      <c r="O7" s="7" t="s">
        <v>457</v>
      </c>
      <c r="P7" s="7" t="s">
        <v>538</v>
      </c>
      <c r="Q7" s="7" t="s">
        <v>457</v>
      </c>
      <c r="R7" s="7" t="s">
        <v>538</v>
      </c>
      <c r="S7" s="7" t="s">
        <v>457</v>
      </c>
      <c r="T7" s="7" t="s">
        <v>538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20" ht="14.25">
      <c r="A8" s="8">
        <v>1100</v>
      </c>
      <c r="B8" s="9" t="s">
        <v>4</v>
      </c>
      <c r="C8" s="182">
        <f>(E8+G8+I8+K8+M8+O8+Q8+S8)</f>
        <v>1200391</v>
      </c>
      <c r="D8" s="182">
        <f>(F8+H8+J8+L8+N8+P8+R8+T8)</f>
        <v>1205983.93</v>
      </c>
      <c r="E8" s="181">
        <v>243309</v>
      </c>
      <c r="F8" s="181">
        <v>265633</v>
      </c>
      <c r="G8" s="181">
        <v>0</v>
      </c>
      <c r="H8" s="181">
        <v>1000</v>
      </c>
      <c r="I8" s="181">
        <v>0</v>
      </c>
      <c r="J8" s="181">
        <v>0</v>
      </c>
      <c r="K8" s="181">
        <v>0</v>
      </c>
      <c r="L8" s="181">
        <v>0</v>
      </c>
      <c r="M8" s="181">
        <v>575705</v>
      </c>
      <c r="N8" s="181">
        <v>592468</v>
      </c>
      <c r="O8" s="181">
        <v>279263</v>
      </c>
      <c r="P8" s="181">
        <v>270247</v>
      </c>
      <c r="Q8" s="181">
        <v>70776</v>
      </c>
      <c r="R8" s="181">
        <v>76635.93</v>
      </c>
      <c r="S8" s="181">
        <v>31338</v>
      </c>
      <c r="T8" s="181">
        <v>0</v>
      </c>
    </row>
    <row r="9" spans="1:20" ht="14.25">
      <c r="A9" s="8">
        <v>1200</v>
      </c>
      <c r="B9" s="11" t="s">
        <v>56</v>
      </c>
      <c r="C9" s="182">
        <f aca="true" t="shared" si="0" ref="C9:C19">(E9+G9+I9+K9+M9+O9+Q9+S9)</f>
        <v>361951</v>
      </c>
      <c r="D9" s="182">
        <f aca="true" t="shared" si="1" ref="D9:D19">(F9+H9+J9+L9+N9+P9+R9+T9)</f>
        <v>373812</v>
      </c>
      <c r="E9" s="181">
        <v>69224</v>
      </c>
      <c r="F9" s="181">
        <v>79947</v>
      </c>
      <c r="G9" s="181">
        <v>0</v>
      </c>
      <c r="H9" s="181">
        <v>234</v>
      </c>
      <c r="I9" s="181">
        <v>0</v>
      </c>
      <c r="J9" s="181">
        <v>0</v>
      </c>
      <c r="K9" s="181">
        <v>0</v>
      </c>
      <c r="L9" s="181">
        <v>0</v>
      </c>
      <c r="M9" s="181">
        <v>173069</v>
      </c>
      <c r="N9" s="181">
        <v>185796</v>
      </c>
      <c r="O9" s="181">
        <v>88036</v>
      </c>
      <c r="P9" s="181">
        <v>84255</v>
      </c>
      <c r="Q9" s="181">
        <v>21172</v>
      </c>
      <c r="R9" s="181">
        <v>23580</v>
      </c>
      <c r="S9" s="181">
        <v>10450</v>
      </c>
      <c r="T9" s="181">
        <v>0</v>
      </c>
    </row>
    <row r="10" spans="1:20" ht="14.25">
      <c r="A10" s="8">
        <v>2100</v>
      </c>
      <c r="B10" s="9" t="s">
        <v>53</v>
      </c>
      <c r="C10" s="182">
        <f t="shared" si="0"/>
        <v>236</v>
      </c>
      <c r="D10" s="182">
        <f t="shared" si="1"/>
        <v>5600</v>
      </c>
      <c r="E10" s="181">
        <v>98</v>
      </c>
      <c r="F10" s="181">
        <v>2800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1500</v>
      </c>
      <c r="M10" s="181">
        <v>138</v>
      </c>
      <c r="N10" s="181">
        <v>1300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</row>
    <row r="11" spans="1:20" ht="14.25">
      <c r="A11" s="8">
        <v>2200</v>
      </c>
      <c r="B11" s="9" t="s">
        <v>6</v>
      </c>
      <c r="C11" s="182">
        <f t="shared" si="0"/>
        <v>430546</v>
      </c>
      <c r="D11" s="182">
        <f t="shared" si="1"/>
        <v>428711</v>
      </c>
      <c r="E11" s="181">
        <v>65436</v>
      </c>
      <c r="F11" s="181">
        <v>89550</v>
      </c>
      <c r="G11" s="181">
        <v>63772</v>
      </c>
      <c r="H11" s="181">
        <v>87676</v>
      </c>
      <c r="I11" s="181">
        <v>30823</v>
      </c>
      <c r="J11" s="181">
        <v>33500</v>
      </c>
      <c r="K11" s="181">
        <v>0</v>
      </c>
      <c r="L11" s="181">
        <v>3100</v>
      </c>
      <c r="M11" s="181">
        <v>199775</v>
      </c>
      <c r="N11" s="181">
        <v>161452</v>
      </c>
      <c r="O11" s="181">
        <v>56711</v>
      </c>
      <c r="P11" s="181">
        <v>44503</v>
      </c>
      <c r="Q11" s="181">
        <v>3852</v>
      </c>
      <c r="R11" s="181">
        <v>8930</v>
      </c>
      <c r="S11" s="181">
        <v>10177</v>
      </c>
      <c r="T11" s="181">
        <v>0</v>
      </c>
    </row>
    <row r="12" spans="1:20" ht="14.25">
      <c r="A12" s="8">
        <v>2300</v>
      </c>
      <c r="B12" s="17" t="s">
        <v>444</v>
      </c>
      <c r="C12" s="182">
        <f t="shared" si="0"/>
        <v>123599</v>
      </c>
      <c r="D12" s="182">
        <f t="shared" si="1"/>
        <v>130914</v>
      </c>
      <c r="E12" s="181">
        <v>49443</v>
      </c>
      <c r="F12" s="181">
        <v>50420</v>
      </c>
      <c r="G12" s="181">
        <v>4289</v>
      </c>
      <c r="H12" s="181">
        <v>7865</v>
      </c>
      <c r="I12" s="181">
        <v>0</v>
      </c>
      <c r="J12" s="181">
        <v>0</v>
      </c>
      <c r="K12" s="181">
        <v>226</v>
      </c>
      <c r="L12" s="181">
        <v>500</v>
      </c>
      <c r="M12" s="181">
        <v>46223</v>
      </c>
      <c r="N12" s="181">
        <v>46885</v>
      </c>
      <c r="O12" s="181">
        <v>15875</v>
      </c>
      <c r="P12" s="181">
        <v>14924</v>
      </c>
      <c r="Q12" s="181">
        <v>5265</v>
      </c>
      <c r="R12" s="181">
        <v>10320</v>
      </c>
      <c r="S12" s="181">
        <v>2278</v>
      </c>
      <c r="T12" s="181">
        <v>0</v>
      </c>
    </row>
    <row r="13" spans="1:20" ht="14.25">
      <c r="A13" s="8">
        <v>2400</v>
      </c>
      <c r="B13" s="9" t="s">
        <v>7</v>
      </c>
      <c r="C13" s="182">
        <f t="shared" si="0"/>
        <v>6385</v>
      </c>
      <c r="D13" s="182">
        <f t="shared" si="1"/>
        <v>7000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3394</v>
      </c>
      <c r="N13" s="181">
        <v>4000</v>
      </c>
      <c r="O13" s="181">
        <v>1996</v>
      </c>
      <c r="P13" s="181">
        <v>2000</v>
      </c>
      <c r="Q13" s="181">
        <v>995</v>
      </c>
      <c r="R13" s="181">
        <v>1000</v>
      </c>
      <c r="S13" s="181">
        <v>0</v>
      </c>
      <c r="T13" s="181">
        <v>0</v>
      </c>
    </row>
    <row r="14" spans="1:20" ht="14.25">
      <c r="A14" s="8">
        <v>2500</v>
      </c>
      <c r="B14" s="9" t="s">
        <v>54</v>
      </c>
      <c r="C14" s="182">
        <f t="shared" si="0"/>
        <v>241</v>
      </c>
      <c r="D14" s="182">
        <f t="shared" si="1"/>
        <v>0</v>
      </c>
      <c r="E14" s="181">
        <v>241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</row>
    <row r="15" spans="1:20" ht="14.25">
      <c r="A15" s="8">
        <v>3200</v>
      </c>
      <c r="B15" s="9" t="s">
        <v>36</v>
      </c>
      <c r="C15" s="182">
        <f t="shared" si="0"/>
        <v>136047</v>
      </c>
      <c r="D15" s="182">
        <f t="shared" si="1"/>
        <v>193078</v>
      </c>
      <c r="E15" s="181">
        <v>134539</v>
      </c>
      <c r="F15" s="181">
        <v>189078</v>
      </c>
      <c r="G15" s="181">
        <v>1508</v>
      </c>
      <c r="H15" s="181">
        <v>4000</v>
      </c>
      <c r="I15" s="181">
        <v>0</v>
      </c>
      <c r="J15" s="181">
        <v>0</v>
      </c>
      <c r="K15" s="181">
        <v>0</v>
      </c>
      <c r="L15" s="181">
        <f>SUM(K15:K15)</f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</row>
    <row r="16" spans="1:20" ht="14.25">
      <c r="A16" s="8">
        <v>5100</v>
      </c>
      <c r="B16" s="9" t="s">
        <v>9</v>
      </c>
      <c r="C16" s="182">
        <f t="shared" si="0"/>
        <v>406</v>
      </c>
      <c r="D16" s="182">
        <f t="shared" si="1"/>
        <v>1400</v>
      </c>
      <c r="E16" s="181">
        <v>406</v>
      </c>
      <c r="F16" s="181">
        <v>350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f>SUM(K16:K16)</f>
        <v>0</v>
      </c>
      <c r="M16" s="181">
        <v>0</v>
      </c>
      <c r="N16" s="181">
        <v>300</v>
      </c>
      <c r="O16" s="181">
        <v>0</v>
      </c>
      <c r="P16" s="181">
        <v>750</v>
      </c>
      <c r="Q16" s="181">
        <v>0</v>
      </c>
      <c r="R16" s="181">
        <v>0</v>
      </c>
      <c r="S16" s="181">
        <v>0</v>
      </c>
      <c r="T16" s="181">
        <v>0</v>
      </c>
    </row>
    <row r="17" spans="1:20" ht="14.25">
      <c r="A17" s="8">
        <v>6400</v>
      </c>
      <c r="B17" s="9" t="s">
        <v>43</v>
      </c>
      <c r="C17" s="182">
        <f t="shared" si="0"/>
        <v>16423</v>
      </c>
      <c r="D17" s="182">
        <f t="shared" si="1"/>
        <v>17000</v>
      </c>
      <c r="E17" s="181">
        <v>13469</v>
      </c>
      <c r="F17" s="181">
        <v>15000</v>
      </c>
      <c r="G17" s="181">
        <v>1454</v>
      </c>
      <c r="H17" s="181">
        <v>2000</v>
      </c>
      <c r="I17" s="181">
        <v>0</v>
      </c>
      <c r="J17" s="181">
        <v>0</v>
      </c>
      <c r="K17" s="181">
        <v>1500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</row>
    <row r="18" spans="1:20" ht="14.25">
      <c r="A18" s="8">
        <v>7230</v>
      </c>
      <c r="B18" s="9" t="s">
        <v>88</v>
      </c>
      <c r="C18" s="182">
        <f t="shared" si="0"/>
        <v>0</v>
      </c>
      <c r="D18" s="182">
        <f t="shared" si="1"/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f>SUM(K18:K18)</f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</row>
    <row r="19" spans="1:20" ht="14.25">
      <c r="A19" s="8">
        <v>5200</v>
      </c>
      <c r="B19" s="9" t="s">
        <v>10</v>
      </c>
      <c r="C19" s="182">
        <f t="shared" si="0"/>
        <v>177767</v>
      </c>
      <c r="D19" s="182">
        <f t="shared" si="1"/>
        <v>173839</v>
      </c>
      <c r="E19" s="181">
        <v>124133</v>
      </c>
      <c r="F19" s="181">
        <v>137542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37402</v>
      </c>
      <c r="N19" s="181">
        <v>23650</v>
      </c>
      <c r="O19" s="181">
        <v>12080</v>
      </c>
      <c r="P19" s="181">
        <v>8947</v>
      </c>
      <c r="Q19" s="181">
        <v>3584</v>
      </c>
      <c r="R19" s="181">
        <v>3700</v>
      </c>
      <c r="S19" s="181">
        <v>568</v>
      </c>
      <c r="T19" s="181">
        <v>0</v>
      </c>
    </row>
    <row r="20" spans="1:20" ht="14.25">
      <c r="A20" s="9"/>
      <c r="B20" s="12" t="s">
        <v>3</v>
      </c>
      <c r="C20" s="237">
        <f>SUM(C8:C19)</f>
        <v>2453992</v>
      </c>
      <c r="D20" s="237">
        <f>SUM(D8:D19)</f>
        <v>2537337.9299999997</v>
      </c>
      <c r="E20" s="237">
        <f aca="true" t="shared" si="2" ref="E20:T20">SUM(E8:E19)</f>
        <v>700298</v>
      </c>
      <c r="F20" s="237">
        <f t="shared" si="2"/>
        <v>830320</v>
      </c>
      <c r="G20" s="237">
        <f t="shared" si="2"/>
        <v>71023</v>
      </c>
      <c r="H20" s="237">
        <f t="shared" si="2"/>
        <v>102775</v>
      </c>
      <c r="I20" s="237">
        <f t="shared" si="2"/>
        <v>30823</v>
      </c>
      <c r="J20" s="237">
        <f t="shared" si="2"/>
        <v>33500</v>
      </c>
      <c r="K20" s="237">
        <f t="shared" si="2"/>
        <v>1726</v>
      </c>
      <c r="L20" s="237">
        <f t="shared" si="2"/>
        <v>5100</v>
      </c>
      <c r="M20" s="237">
        <f>SUM(M8:M19)</f>
        <v>1035706</v>
      </c>
      <c r="N20" s="237">
        <f t="shared" si="2"/>
        <v>1015851</v>
      </c>
      <c r="O20" s="237">
        <f t="shared" si="2"/>
        <v>453961</v>
      </c>
      <c r="P20" s="237">
        <f t="shared" si="2"/>
        <v>425626</v>
      </c>
      <c r="Q20" s="237">
        <f t="shared" si="2"/>
        <v>105644</v>
      </c>
      <c r="R20" s="237">
        <f t="shared" si="2"/>
        <v>124165.93</v>
      </c>
      <c r="S20" s="237">
        <f>SUM(S8:S19)</f>
        <v>54811</v>
      </c>
      <c r="T20" s="237">
        <f t="shared" si="2"/>
        <v>0</v>
      </c>
    </row>
  </sheetData>
  <sheetProtection/>
  <mergeCells count="10">
    <mergeCell ref="R5:T5"/>
    <mergeCell ref="C6:D6"/>
    <mergeCell ref="O6:P6"/>
    <mergeCell ref="Q6:R6"/>
    <mergeCell ref="S6:T6"/>
    <mergeCell ref="M6:N6"/>
    <mergeCell ref="K6:L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T4" sqref="AT4:AV4"/>
    </sheetView>
  </sheetViews>
  <sheetFormatPr defaultColWidth="9.140625" defaultRowHeight="15"/>
  <cols>
    <col min="1" max="1" width="6.421875" style="0" customWidth="1"/>
    <col min="2" max="2" width="26.421875" style="0" customWidth="1"/>
    <col min="3" max="3" width="8.7109375" style="0" customWidth="1"/>
    <col min="4" max="4" width="8.57421875" style="0" customWidth="1"/>
    <col min="5" max="5" width="7.57421875" style="0" customWidth="1"/>
    <col min="6" max="6" width="8.00390625" style="0" customWidth="1"/>
    <col min="7" max="9" width="7.57421875" style="0" customWidth="1"/>
    <col min="10" max="10" width="9.00390625" style="0" customWidth="1"/>
    <col min="11" max="11" width="7.421875" style="0" customWidth="1"/>
    <col min="12" max="12" width="8.57421875" style="0" customWidth="1"/>
    <col min="13" max="13" width="8.00390625" style="0" customWidth="1"/>
    <col min="14" max="14" width="8.57421875" style="0" customWidth="1"/>
    <col min="15" max="15" width="8.00390625" style="0" customWidth="1"/>
    <col min="16" max="16" width="8.57421875" style="0" customWidth="1"/>
    <col min="17" max="17" width="8.00390625" style="0" customWidth="1"/>
    <col min="18" max="18" width="8.421875" style="0" customWidth="1"/>
    <col min="19" max="19" width="8.00390625" style="0" customWidth="1"/>
    <col min="20" max="20" width="8.421875" style="0" customWidth="1"/>
    <col min="21" max="21" width="8.00390625" style="0" hidden="1" customWidth="1"/>
    <col min="22" max="22" width="8.421875" style="0" hidden="1" customWidth="1"/>
    <col min="23" max="24" width="8.421875" style="0" customWidth="1"/>
    <col min="25" max="25" width="8.00390625" style="0" customWidth="1"/>
    <col min="26" max="26" width="8.421875" style="0" customWidth="1"/>
    <col min="27" max="27" width="8.00390625" style="0" customWidth="1"/>
    <col min="28" max="28" width="8.421875" style="0" customWidth="1"/>
    <col min="29" max="29" width="8.00390625" style="0" customWidth="1"/>
    <col min="30" max="31" width="7.57421875" style="0" customWidth="1"/>
    <col min="32" max="32" width="8.57421875" style="0" customWidth="1"/>
    <col min="33" max="33" width="8.421875" style="0" customWidth="1"/>
    <col min="34" max="34" width="8.57421875" style="0" customWidth="1"/>
    <col min="35" max="35" width="8.421875" style="0" customWidth="1"/>
    <col min="36" max="36" width="8.57421875" style="0" customWidth="1"/>
    <col min="37" max="37" width="6.57421875" style="0" customWidth="1"/>
    <col min="38" max="38" width="8.57421875" style="0" customWidth="1"/>
  </cols>
  <sheetData>
    <row r="1" spans="40:48" ht="14.25">
      <c r="AN1" s="83"/>
      <c r="AO1" s="83"/>
      <c r="AP1" s="84"/>
      <c r="AT1" s="90"/>
      <c r="AU1" s="90"/>
      <c r="AV1" s="84" t="s">
        <v>318</v>
      </c>
    </row>
    <row r="2" spans="40:48" ht="14.25">
      <c r="AN2" s="83"/>
      <c r="AO2" s="262"/>
      <c r="AP2" s="263"/>
      <c r="AT2" s="90"/>
      <c r="AU2" s="262" t="s">
        <v>313</v>
      </c>
      <c r="AV2" s="263"/>
    </row>
    <row r="3" spans="40:48" ht="14.25">
      <c r="AN3" s="82"/>
      <c r="AO3" s="264"/>
      <c r="AP3" s="263"/>
      <c r="AT3" s="82"/>
      <c r="AU3" s="264" t="s">
        <v>554</v>
      </c>
      <c r="AV3" s="263"/>
    </row>
    <row r="4" spans="38:48" ht="14.25">
      <c r="AL4" s="83"/>
      <c r="AM4" s="83"/>
      <c r="AN4" s="266"/>
      <c r="AO4" s="263"/>
      <c r="AP4" s="263"/>
      <c r="AT4" s="266" t="s">
        <v>555</v>
      </c>
      <c r="AU4" s="263"/>
      <c r="AV4" s="263"/>
    </row>
    <row r="5" spans="1:40" ht="14.25">
      <c r="A5" s="79" t="s">
        <v>323</v>
      </c>
      <c r="B5" s="255"/>
      <c r="AL5" s="266"/>
      <c r="AM5" s="263"/>
      <c r="AN5" s="263"/>
    </row>
    <row r="6" spans="1:48" ht="38.25" customHeight="1">
      <c r="A6" s="4" t="s">
        <v>42</v>
      </c>
      <c r="B6" s="6" t="s">
        <v>0</v>
      </c>
      <c r="C6" s="281" t="s">
        <v>12</v>
      </c>
      <c r="D6" s="282"/>
      <c r="E6" s="294" t="s">
        <v>20</v>
      </c>
      <c r="F6" s="295"/>
      <c r="G6" s="294" t="s">
        <v>21</v>
      </c>
      <c r="H6" s="295"/>
      <c r="I6" s="280" t="s">
        <v>22</v>
      </c>
      <c r="J6" s="280"/>
      <c r="K6" s="294" t="s">
        <v>23</v>
      </c>
      <c r="L6" s="295"/>
      <c r="M6" s="280" t="s">
        <v>24</v>
      </c>
      <c r="N6" s="280"/>
      <c r="O6" s="294" t="s">
        <v>25</v>
      </c>
      <c r="P6" s="295"/>
      <c r="Q6" s="294" t="s">
        <v>336</v>
      </c>
      <c r="R6" s="295"/>
      <c r="S6" s="294" t="s">
        <v>59</v>
      </c>
      <c r="T6" s="295"/>
      <c r="U6" s="294" t="s">
        <v>100</v>
      </c>
      <c r="V6" s="298"/>
      <c r="W6" s="294" t="s">
        <v>552</v>
      </c>
      <c r="X6" s="295"/>
      <c r="Y6" s="294" t="s">
        <v>26</v>
      </c>
      <c r="Z6" s="295"/>
      <c r="AA6" s="294" t="s">
        <v>27</v>
      </c>
      <c r="AB6" s="295"/>
      <c r="AC6" s="280" t="s">
        <v>28</v>
      </c>
      <c r="AD6" s="280"/>
      <c r="AE6" s="294" t="s">
        <v>63</v>
      </c>
      <c r="AF6" s="295"/>
      <c r="AG6" s="294" t="s">
        <v>64</v>
      </c>
      <c r="AH6" s="295"/>
      <c r="AI6" s="280" t="s">
        <v>73</v>
      </c>
      <c r="AJ6" s="280"/>
      <c r="AK6" s="280" t="s">
        <v>503</v>
      </c>
      <c r="AL6" s="280"/>
      <c r="AM6" s="280" t="s">
        <v>82</v>
      </c>
      <c r="AN6" s="280"/>
      <c r="AO6" s="280" t="s">
        <v>449</v>
      </c>
      <c r="AP6" s="280"/>
      <c r="AQ6" s="280" t="s">
        <v>439</v>
      </c>
      <c r="AR6" s="280"/>
      <c r="AS6" s="280" t="s">
        <v>443</v>
      </c>
      <c r="AT6" s="280"/>
      <c r="AU6" s="158" t="s">
        <v>502</v>
      </c>
      <c r="AV6" s="153"/>
    </row>
    <row r="7" spans="1:48" ht="18" customHeight="1">
      <c r="A7" s="4"/>
      <c r="B7" s="6"/>
      <c r="C7" s="7" t="s">
        <v>457</v>
      </c>
      <c r="D7" s="7" t="s">
        <v>538</v>
      </c>
      <c r="E7" s="7" t="s">
        <v>457</v>
      </c>
      <c r="F7" s="7" t="s">
        <v>538</v>
      </c>
      <c r="G7" s="7" t="s">
        <v>457</v>
      </c>
      <c r="H7" s="7" t="s">
        <v>538</v>
      </c>
      <c r="I7" s="7" t="s">
        <v>457</v>
      </c>
      <c r="J7" s="7" t="s">
        <v>538</v>
      </c>
      <c r="K7" s="7" t="s">
        <v>457</v>
      </c>
      <c r="L7" s="7" t="s">
        <v>538</v>
      </c>
      <c r="M7" s="7" t="s">
        <v>457</v>
      </c>
      <c r="N7" s="7" t="s">
        <v>538</v>
      </c>
      <c r="O7" s="7" t="s">
        <v>457</v>
      </c>
      <c r="P7" s="7" t="s">
        <v>538</v>
      </c>
      <c r="Q7" s="7" t="s">
        <v>457</v>
      </c>
      <c r="R7" s="7" t="s">
        <v>538</v>
      </c>
      <c r="S7" s="7" t="s">
        <v>457</v>
      </c>
      <c r="T7" s="7" t="s">
        <v>538</v>
      </c>
      <c r="U7" s="7" t="s">
        <v>435</v>
      </c>
      <c r="V7" s="7" t="s">
        <v>457</v>
      </c>
      <c r="W7" s="7" t="s">
        <v>457</v>
      </c>
      <c r="X7" s="7" t="s">
        <v>538</v>
      </c>
      <c r="Y7" s="7" t="s">
        <v>457</v>
      </c>
      <c r="Z7" s="7" t="s">
        <v>538</v>
      </c>
      <c r="AA7" s="7" t="s">
        <v>457</v>
      </c>
      <c r="AB7" s="7" t="s">
        <v>538</v>
      </c>
      <c r="AC7" s="7" t="s">
        <v>457</v>
      </c>
      <c r="AD7" s="7" t="s">
        <v>538</v>
      </c>
      <c r="AE7" s="7" t="s">
        <v>457</v>
      </c>
      <c r="AF7" s="7" t="s">
        <v>538</v>
      </c>
      <c r="AG7" s="7" t="s">
        <v>457</v>
      </c>
      <c r="AH7" s="7" t="s">
        <v>538</v>
      </c>
      <c r="AI7" s="7" t="s">
        <v>457</v>
      </c>
      <c r="AJ7" s="7" t="s">
        <v>538</v>
      </c>
      <c r="AK7" s="7" t="s">
        <v>457</v>
      </c>
      <c r="AL7" s="7" t="s">
        <v>538</v>
      </c>
      <c r="AM7" s="7" t="s">
        <v>457</v>
      </c>
      <c r="AN7" s="7" t="s">
        <v>538</v>
      </c>
      <c r="AO7" s="7" t="s">
        <v>457</v>
      </c>
      <c r="AP7" s="7" t="s">
        <v>538</v>
      </c>
      <c r="AQ7" s="7" t="s">
        <v>457</v>
      </c>
      <c r="AR7" s="7" t="s">
        <v>538</v>
      </c>
      <c r="AS7" s="7" t="s">
        <v>457</v>
      </c>
      <c r="AT7" s="7" t="s">
        <v>538</v>
      </c>
      <c r="AU7" s="7" t="s">
        <v>457</v>
      </c>
      <c r="AV7" s="7" t="s">
        <v>538</v>
      </c>
    </row>
    <row r="8" spans="1:48" ht="14.25">
      <c r="A8" s="8">
        <v>1100</v>
      </c>
      <c r="B8" s="9" t="s">
        <v>4</v>
      </c>
      <c r="C8" s="182">
        <f>(E8+G8+I8+K8+M8+O8+Q8+S8+U8+W8+Y8+AA8+AC8+AE8+AG8+AI8+AK8+AM8+AO8+AQ8+AS8+AU8)</f>
        <v>7728542</v>
      </c>
      <c r="D8" s="182">
        <f>(F8+H8+J8+L8+N8+P8+R8+T8+V8+X8+Z8+AB8+AD8+AF8+AH8+AJ8+AL8+AN8+AP8+AR8+AT8+AV8)</f>
        <v>8281923</v>
      </c>
      <c r="E8" s="181">
        <v>2215992</v>
      </c>
      <c r="F8" s="181">
        <v>2379212</v>
      </c>
      <c r="G8" s="181">
        <v>319475</v>
      </c>
      <c r="H8" s="181">
        <v>311941</v>
      </c>
      <c r="I8" s="181">
        <v>620232</v>
      </c>
      <c r="J8" s="181">
        <v>629456</v>
      </c>
      <c r="K8" s="181">
        <v>588716</v>
      </c>
      <c r="L8" s="181">
        <v>627378</v>
      </c>
      <c r="M8" s="181">
        <v>202958</v>
      </c>
      <c r="N8" s="181">
        <v>238941</v>
      </c>
      <c r="O8" s="181">
        <v>435908</v>
      </c>
      <c r="P8" s="181">
        <v>447870</v>
      </c>
      <c r="Q8" s="181">
        <v>2672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149594</v>
      </c>
      <c r="X8" s="181">
        <v>254418</v>
      </c>
      <c r="Y8" s="181">
        <v>1083201</v>
      </c>
      <c r="Z8" s="181">
        <v>1121193</v>
      </c>
      <c r="AA8" s="181">
        <v>655762</v>
      </c>
      <c r="AB8" s="181">
        <v>690927</v>
      </c>
      <c r="AC8" s="181">
        <v>591021</v>
      </c>
      <c r="AD8" s="181">
        <v>629558</v>
      </c>
      <c r="AE8" s="181">
        <v>569348</v>
      </c>
      <c r="AF8" s="181">
        <v>644873</v>
      </c>
      <c r="AG8" s="181">
        <v>0</v>
      </c>
      <c r="AH8" s="181">
        <v>0</v>
      </c>
      <c r="AI8" s="181">
        <v>261995</v>
      </c>
      <c r="AJ8" s="181">
        <v>276859</v>
      </c>
      <c r="AK8" s="181">
        <v>0</v>
      </c>
      <c r="AL8" s="181">
        <v>0</v>
      </c>
      <c r="AM8" s="181">
        <v>31668</v>
      </c>
      <c r="AN8" s="181">
        <v>0</v>
      </c>
      <c r="AO8" s="181">
        <v>0</v>
      </c>
      <c r="AP8" s="181">
        <v>0</v>
      </c>
      <c r="AQ8" s="181">
        <v>0</v>
      </c>
      <c r="AR8" s="181">
        <v>250</v>
      </c>
      <c r="AS8" s="181">
        <v>0</v>
      </c>
      <c r="AT8" s="181">
        <v>0</v>
      </c>
      <c r="AU8" s="163">
        <v>0</v>
      </c>
      <c r="AV8" s="163">
        <v>29047</v>
      </c>
    </row>
    <row r="9" spans="1:48" ht="15" customHeight="1">
      <c r="A9" s="8">
        <v>1200</v>
      </c>
      <c r="B9" s="11" t="s">
        <v>49</v>
      </c>
      <c r="C9" s="182">
        <f aca="true" t="shared" si="0" ref="C9:C24">(E9+G9+I9+K9+M9+O9+Q9+S9+U9+W9+Y9+AA9+AC9+AE9+AG9+AI9+AK9+AM9+AO9+AQ9+AS9+AU9)</f>
        <v>2374793</v>
      </c>
      <c r="D9" s="182">
        <f aca="true" t="shared" si="1" ref="D9:D24">(F9+H9+J9+L9+N9+P9+R9+T9+V9+X9+Z9+AB9+AD9+AF9+AH9+AJ9+AL9+AN9+AP9+AR9+AT9+AV9)</f>
        <v>2613894</v>
      </c>
      <c r="E9" s="181">
        <v>666108</v>
      </c>
      <c r="F9" s="181">
        <v>745452</v>
      </c>
      <c r="G9" s="181">
        <v>97175</v>
      </c>
      <c r="H9" s="181">
        <v>98596</v>
      </c>
      <c r="I9" s="181">
        <v>196733</v>
      </c>
      <c r="J9" s="181">
        <v>200367</v>
      </c>
      <c r="K9" s="181">
        <v>176435</v>
      </c>
      <c r="L9" s="181">
        <v>204015</v>
      </c>
      <c r="M9" s="181">
        <v>62478</v>
      </c>
      <c r="N9" s="181">
        <v>73941</v>
      </c>
      <c r="O9" s="181">
        <v>136473</v>
      </c>
      <c r="P9" s="181">
        <v>141003</v>
      </c>
      <c r="Q9" s="181">
        <v>644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44241</v>
      </c>
      <c r="X9" s="181">
        <v>78448</v>
      </c>
      <c r="Y9" s="181">
        <v>330072</v>
      </c>
      <c r="Z9" s="181">
        <v>352066</v>
      </c>
      <c r="AA9" s="181">
        <v>216853</v>
      </c>
      <c r="AB9" s="181">
        <v>233331</v>
      </c>
      <c r="AC9" s="181">
        <v>185493</v>
      </c>
      <c r="AD9" s="181">
        <v>193544</v>
      </c>
      <c r="AE9" s="181">
        <v>171076</v>
      </c>
      <c r="AF9" s="181">
        <v>198881</v>
      </c>
      <c r="AG9" s="181">
        <v>0</v>
      </c>
      <c r="AH9" s="181">
        <v>0</v>
      </c>
      <c r="AI9" s="181">
        <v>80131</v>
      </c>
      <c r="AJ9" s="181">
        <v>87372</v>
      </c>
      <c r="AK9" s="181">
        <v>0</v>
      </c>
      <c r="AL9" s="181">
        <v>0</v>
      </c>
      <c r="AM9" s="181">
        <v>10881</v>
      </c>
      <c r="AN9" s="181">
        <v>0</v>
      </c>
      <c r="AO9" s="181">
        <v>0</v>
      </c>
      <c r="AP9" s="181">
        <v>0</v>
      </c>
      <c r="AQ9" s="181">
        <v>0</v>
      </c>
      <c r="AR9" s="181">
        <v>25</v>
      </c>
      <c r="AS9" s="181">
        <v>0</v>
      </c>
      <c r="AT9" s="181">
        <v>0</v>
      </c>
      <c r="AU9" s="163">
        <v>0</v>
      </c>
      <c r="AV9" s="163">
        <v>6853</v>
      </c>
    </row>
    <row r="10" spans="1:52" ht="14.25">
      <c r="A10" s="8">
        <v>2100</v>
      </c>
      <c r="B10" s="9" t="s">
        <v>5</v>
      </c>
      <c r="C10" s="182">
        <f t="shared" si="0"/>
        <v>7288</v>
      </c>
      <c r="D10" s="182">
        <f t="shared" si="1"/>
        <v>28136</v>
      </c>
      <c r="E10" s="181">
        <v>60</v>
      </c>
      <c r="F10" s="181">
        <v>100</v>
      </c>
      <c r="G10" s="181">
        <v>2051</v>
      </c>
      <c r="H10" s="181">
        <v>6315</v>
      </c>
      <c r="I10" s="181">
        <v>0</v>
      </c>
      <c r="J10" s="181">
        <v>0</v>
      </c>
      <c r="K10" s="181">
        <v>0</v>
      </c>
      <c r="L10" s="181">
        <v>0</v>
      </c>
      <c r="M10" s="181">
        <v>24</v>
      </c>
      <c r="N10" s="181">
        <v>80</v>
      </c>
      <c r="O10" s="181">
        <v>1586</v>
      </c>
      <c r="P10" s="181">
        <v>3860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260</v>
      </c>
      <c r="AA10" s="181">
        <v>0</v>
      </c>
      <c r="AB10" s="181">
        <v>400</v>
      </c>
      <c r="AC10" s="181">
        <v>778</v>
      </c>
      <c r="AD10" s="181">
        <v>12186</v>
      </c>
      <c r="AE10" s="181">
        <v>0</v>
      </c>
      <c r="AF10" s="181">
        <v>0</v>
      </c>
      <c r="AG10" s="181">
        <v>0</v>
      </c>
      <c r="AH10" s="181">
        <v>0</v>
      </c>
      <c r="AI10" s="181">
        <v>2789</v>
      </c>
      <c r="AJ10" s="181">
        <v>4935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  <c r="AU10" s="163">
        <v>0</v>
      </c>
      <c r="AV10" s="163">
        <v>0</v>
      </c>
      <c r="AZ10" s="177"/>
    </row>
    <row r="11" spans="1:48" ht="14.25">
      <c r="A11" s="8">
        <v>2200</v>
      </c>
      <c r="B11" s="9" t="s">
        <v>6</v>
      </c>
      <c r="C11" s="182">
        <f t="shared" si="0"/>
        <v>1713155</v>
      </c>
      <c r="D11" s="182">
        <f t="shared" si="1"/>
        <v>2109408</v>
      </c>
      <c r="E11" s="181">
        <v>424967</v>
      </c>
      <c r="F11" s="181">
        <v>565435</v>
      </c>
      <c r="G11" s="181">
        <v>75904</v>
      </c>
      <c r="H11" s="181">
        <v>92017</v>
      </c>
      <c r="I11" s="181">
        <v>84730</v>
      </c>
      <c r="J11" s="181">
        <v>81865</v>
      </c>
      <c r="K11" s="181">
        <v>69071</v>
      </c>
      <c r="L11" s="181">
        <v>88317</v>
      </c>
      <c r="M11" s="181">
        <v>25371</v>
      </c>
      <c r="N11" s="181">
        <v>34937</v>
      </c>
      <c r="O11" s="181">
        <v>37122</v>
      </c>
      <c r="P11" s="181">
        <v>75726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8696</v>
      </c>
      <c r="X11" s="181">
        <v>25970</v>
      </c>
      <c r="Y11" s="181">
        <v>217910</v>
      </c>
      <c r="Z11" s="181">
        <v>243109</v>
      </c>
      <c r="AA11" s="181">
        <v>86125</v>
      </c>
      <c r="AB11" s="181">
        <v>123181</v>
      </c>
      <c r="AC11" s="181">
        <v>196292</v>
      </c>
      <c r="AD11" s="181">
        <v>165153</v>
      </c>
      <c r="AE11" s="181">
        <v>260472</v>
      </c>
      <c r="AF11" s="181">
        <v>272930</v>
      </c>
      <c r="AG11" s="181">
        <v>176711</v>
      </c>
      <c r="AH11" s="181">
        <v>158000</v>
      </c>
      <c r="AI11" s="181">
        <v>35559</v>
      </c>
      <c r="AJ11" s="181">
        <v>37700</v>
      </c>
      <c r="AK11" s="181">
        <v>0</v>
      </c>
      <c r="AL11" s="181">
        <v>0</v>
      </c>
      <c r="AM11" s="181">
        <v>907</v>
      </c>
      <c r="AN11" s="181">
        <v>0</v>
      </c>
      <c r="AO11" s="181">
        <v>2900</v>
      </c>
      <c r="AP11" s="181">
        <v>113475</v>
      </c>
      <c r="AQ11" s="181">
        <v>10418</v>
      </c>
      <c r="AR11" s="181">
        <v>17393</v>
      </c>
      <c r="AS11" s="181">
        <v>0</v>
      </c>
      <c r="AT11" s="181">
        <v>12100</v>
      </c>
      <c r="AU11" s="163">
        <v>0</v>
      </c>
      <c r="AV11" s="163">
        <v>2100</v>
      </c>
    </row>
    <row r="12" spans="1:48" ht="15" customHeight="1">
      <c r="A12" s="8">
        <v>2300</v>
      </c>
      <c r="B12" s="17" t="s">
        <v>444</v>
      </c>
      <c r="C12" s="182">
        <f t="shared" si="0"/>
        <v>1038581</v>
      </c>
      <c r="D12" s="182">
        <f t="shared" si="1"/>
        <v>1145285</v>
      </c>
      <c r="E12" s="181">
        <v>221877</v>
      </c>
      <c r="F12" s="181">
        <v>156514</v>
      </c>
      <c r="G12" s="181">
        <v>26504</v>
      </c>
      <c r="H12" s="181">
        <v>42030</v>
      </c>
      <c r="I12" s="181">
        <v>45007</v>
      </c>
      <c r="J12" s="181">
        <v>77090</v>
      </c>
      <c r="K12" s="181">
        <v>37618</v>
      </c>
      <c r="L12" s="181">
        <v>36700</v>
      </c>
      <c r="M12" s="181">
        <v>15257</v>
      </c>
      <c r="N12" s="181">
        <v>18368</v>
      </c>
      <c r="O12" s="181">
        <v>17906</v>
      </c>
      <c r="P12" s="181">
        <v>19550</v>
      </c>
      <c r="Q12" s="181">
        <v>0</v>
      </c>
      <c r="R12" s="181">
        <v>0</v>
      </c>
      <c r="S12" s="181">
        <v>8561</v>
      </c>
      <c r="T12" s="181">
        <v>8700</v>
      </c>
      <c r="U12" s="181">
        <v>0</v>
      </c>
      <c r="V12" s="181">
        <v>0</v>
      </c>
      <c r="W12" s="181">
        <v>1536</v>
      </c>
      <c r="X12" s="181">
        <v>15665</v>
      </c>
      <c r="Y12" s="181">
        <v>85708</v>
      </c>
      <c r="Z12" s="181">
        <v>71329</v>
      </c>
      <c r="AA12" s="181">
        <v>62355</v>
      </c>
      <c r="AB12" s="181">
        <v>56189</v>
      </c>
      <c r="AC12" s="181">
        <v>38691</v>
      </c>
      <c r="AD12" s="181">
        <v>48672</v>
      </c>
      <c r="AE12" s="181">
        <v>12073</v>
      </c>
      <c r="AF12" s="181">
        <v>13671</v>
      </c>
      <c r="AG12" s="181">
        <v>795</v>
      </c>
      <c r="AH12" s="181">
        <v>2000</v>
      </c>
      <c r="AI12" s="181">
        <v>20058</v>
      </c>
      <c r="AJ12" s="181">
        <v>18471</v>
      </c>
      <c r="AK12" s="181">
        <v>441494</v>
      </c>
      <c r="AL12" s="181">
        <v>560336</v>
      </c>
      <c r="AM12" s="181">
        <v>3141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63">
        <v>0</v>
      </c>
      <c r="AV12" s="163">
        <v>0</v>
      </c>
    </row>
    <row r="13" spans="1:48" ht="14.25">
      <c r="A13" s="8">
        <v>2400</v>
      </c>
      <c r="B13" s="9" t="s">
        <v>7</v>
      </c>
      <c r="C13" s="182">
        <f t="shared" si="0"/>
        <v>1841</v>
      </c>
      <c r="D13" s="182">
        <f t="shared" si="1"/>
        <v>2197</v>
      </c>
      <c r="E13" s="181">
        <v>909</v>
      </c>
      <c r="F13" s="181">
        <v>1000</v>
      </c>
      <c r="G13" s="181">
        <v>0</v>
      </c>
      <c r="H13" s="181">
        <v>0</v>
      </c>
      <c r="I13" s="181">
        <v>369</v>
      </c>
      <c r="J13" s="181">
        <v>370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301</v>
      </c>
      <c r="Z13" s="181">
        <v>427</v>
      </c>
      <c r="AA13" s="181">
        <v>0</v>
      </c>
      <c r="AB13" s="181">
        <v>0</v>
      </c>
      <c r="AC13" s="181">
        <v>262</v>
      </c>
      <c r="AD13" s="181">
        <v>400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  <c r="AU13" s="163">
        <v>0</v>
      </c>
      <c r="AV13" s="163">
        <v>0</v>
      </c>
    </row>
    <row r="14" spans="1:48" ht="14.25">
      <c r="A14" s="8">
        <v>2500</v>
      </c>
      <c r="B14" s="9" t="s">
        <v>54</v>
      </c>
      <c r="C14" s="182">
        <f t="shared" si="0"/>
        <v>21557</v>
      </c>
      <c r="D14" s="182">
        <f t="shared" si="1"/>
        <v>31205</v>
      </c>
      <c r="E14" s="181">
        <v>17685</v>
      </c>
      <c r="F14" s="181">
        <v>19400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0</v>
      </c>
      <c r="AA14" s="181">
        <v>0</v>
      </c>
      <c r="AB14" s="181">
        <v>0</v>
      </c>
      <c r="AC14" s="181">
        <v>3632</v>
      </c>
      <c r="AD14" s="181">
        <v>11555</v>
      </c>
      <c r="AE14" s="181">
        <v>0</v>
      </c>
      <c r="AF14" s="181">
        <v>0</v>
      </c>
      <c r="AG14" s="181">
        <v>0</v>
      </c>
      <c r="AH14" s="181">
        <v>0</v>
      </c>
      <c r="AI14" s="181">
        <v>240</v>
      </c>
      <c r="AJ14" s="181">
        <v>250</v>
      </c>
      <c r="AK14" s="181">
        <v>0</v>
      </c>
      <c r="AL14" s="181">
        <v>0</v>
      </c>
      <c r="AM14" s="181">
        <v>0</v>
      </c>
      <c r="AN14" s="181">
        <v>0</v>
      </c>
      <c r="AO14" s="181">
        <v>0</v>
      </c>
      <c r="AP14" s="181">
        <v>0</v>
      </c>
      <c r="AQ14" s="181">
        <v>0</v>
      </c>
      <c r="AR14" s="181">
        <v>0</v>
      </c>
      <c r="AS14" s="181">
        <v>0</v>
      </c>
      <c r="AT14" s="181">
        <v>0</v>
      </c>
      <c r="AU14" s="163">
        <v>0</v>
      </c>
      <c r="AV14" s="163">
        <v>0</v>
      </c>
    </row>
    <row r="15" spans="1:48" ht="14.25">
      <c r="A15" s="8">
        <v>3200</v>
      </c>
      <c r="B15" s="9" t="s">
        <v>75</v>
      </c>
      <c r="C15" s="182">
        <f t="shared" si="0"/>
        <v>38951</v>
      </c>
      <c r="D15" s="182">
        <f t="shared" si="1"/>
        <v>54004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6055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32896</v>
      </c>
      <c r="X15" s="181">
        <v>54004</v>
      </c>
      <c r="Y15" s="181">
        <v>0</v>
      </c>
      <c r="Z15" s="181">
        <v>0</v>
      </c>
      <c r="AA15" s="181"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0</v>
      </c>
      <c r="AI15" s="181">
        <v>0</v>
      </c>
      <c r="AJ15" s="181">
        <v>0</v>
      </c>
      <c r="AK15" s="181">
        <v>0</v>
      </c>
      <c r="AL15" s="181">
        <v>0</v>
      </c>
      <c r="AM15" s="181">
        <v>0</v>
      </c>
      <c r="AN15" s="181">
        <v>0</v>
      </c>
      <c r="AO15" s="181">
        <v>0</v>
      </c>
      <c r="AP15" s="181">
        <v>0</v>
      </c>
      <c r="AQ15" s="181">
        <v>0</v>
      </c>
      <c r="AR15" s="181">
        <v>0</v>
      </c>
      <c r="AS15" s="181">
        <v>0</v>
      </c>
      <c r="AT15" s="181">
        <v>0</v>
      </c>
      <c r="AU15" s="163">
        <v>0</v>
      </c>
      <c r="AV15" s="163">
        <v>0</v>
      </c>
    </row>
    <row r="16" spans="1:48" ht="14.25">
      <c r="A16" s="8">
        <v>4250</v>
      </c>
      <c r="B16" s="9" t="s">
        <v>337</v>
      </c>
      <c r="C16" s="182">
        <f t="shared" si="0"/>
        <v>109861</v>
      </c>
      <c r="D16" s="182">
        <f t="shared" si="1"/>
        <v>110000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109861</v>
      </c>
      <c r="T16" s="181">
        <v>110000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181">
        <v>0</v>
      </c>
      <c r="AT16" s="181">
        <v>0</v>
      </c>
      <c r="AU16" s="163">
        <v>0</v>
      </c>
      <c r="AV16" s="163">
        <v>0</v>
      </c>
    </row>
    <row r="17" spans="1:48" ht="14.25">
      <c r="A17" s="8">
        <v>5100</v>
      </c>
      <c r="B17" s="9" t="s">
        <v>9</v>
      </c>
      <c r="C17" s="182">
        <f t="shared" si="0"/>
        <v>1208</v>
      </c>
      <c r="D17" s="182">
        <f t="shared" si="1"/>
        <v>450</v>
      </c>
      <c r="E17" s="181">
        <v>1208</v>
      </c>
      <c r="F17" s="181">
        <v>250</v>
      </c>
      <c r="G17" s="181">
        <v>0</v>
      </c>
      <c r="H17" s="181">
        <v>200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1">
        <v>0</v>
      </c>
      <c r="AU17" s="163">
        <v>0</v>
      </c>
      <c r="AV17" s="163">
        <v>0</v>
      </c>
    </row>
    <row r="18" spans="1:48" ht="14.25">
      <c r="A18" s="8">
        <v>5200</v>
      </c>
      <c r="B18" s="9" t="s">
        <v>10</v>
      </c>
      <c r="C18" s="182">
        <f t="shared" si="0"/>
        <v>3128298</v>
      </c>
      <c r="D18" s="182">
        <f t="shared" si="1"/>
        <v>11629542</v>
      </c>
      <c r="E18" s="181">
        <v>118514</v>
      </c>
      <c r="F18" s="181">
        <v>77500</v>
      </c>
      <c r="G18" s="181">
        <v>8177</v>
      </c>
      <c r="H18" s="181">
        <v>12839</v>
      </c>
      <c r="I18" s="181">
        <v>5881</v>
      </c>
      <c r="J18" s="181">
        <v>53050</v>
      </c>
      <c r="K18" s="181">
        <v>3150</v>
      </c>
      <c r="L18" s="181">
        <v>7200</v>
      </c>
      <c r="M18" s="181">
        <v>10560</v>
      </c>
      <c r="N18" s="181">
        <v>0</v>
      </c>
      <c r="O18" s="181">
        <v>18690</v>
      </c>
      <c r="P18" s="181">
        <v>23240</v>
      </c>
      <c r="Q18" s="181">
        <v>0</v>
      </c>
      <c r="R18" s="181">
        <v>0</v>
      </c>
      <c r="S18" s="181">
        <v>2878602</v>
      </c>
      <c r="T18" s="181">
        <v>3658687</v>
      </c>
      <c r="U18" s="181">
        <v>0</v>
      </c>
      <c r="V18" s="181">
        <v>0</v>
      </c>
      <c r="W18" s="181">
        <v>0</v>
      </c>
      <c r="X18" s="181">
        <v>0</v>
      </c>
      <c r="Y18" s="181">
        <v>24957</v>
      </c>
      <c r="Z18" s="181">
        <v>26822</v>
      </c>
      <c r="AA18" s="181">
        <v>10594</v>
      </c>
      <c r="AB18" s="181">
        <v>9296</v>
      </c>
      <c r="AC18" s="181">
        <v>34270</v>
      </c>
      <c r="AD18" s="181">
        <v>24193</v>
      </c>
      <c r="AE18" s="181">
        <v>1650</v>
      </c>
      <c r="AF18" s="181">
        <v>7500</v>
      </c>
      <c r="AG18" s="181">
        <v>0</v>
      </c>
      <c r="AH18" s="181">
        <v>0</v>
      </c>
      <c r="AI18" s="181">
        <v>13253</v>
      </c>
      <c r="AJ18" s="181">
        <v>14000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1">
        <v>0</v>
      </c>
      <c r="AT18" s="181">
        <v>7715215</v>
      </c>
      <c r="AU18" s="163">
        <v>0</v>
      </c>
      <c r="AV18" s="163">
        <v>0</v>
      </c>
    </row>
    <row r="19" spans="1:48" ht="14.25">
      <c r="A19" s="8">
        <v>6259</v>
      </c>
      <c r="B19" s="9" t="s">
        <v>29</v>
      </c>
      <c r="C19" s="182">
        <f t="shared" si="0"/>
        <v>0</v>
      </c>
      <c r="D19" s="182">
        <f t="shared" si="1"/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1">
        <v>0</v>
      </c>
      <c r="AU19" s="163">
        <v>0</v>
      </c>
      <c r="AV19" s="163">
        <v>0</v>
      </c>
    </row>
    <row r="20" spans="1:48" ht="14.25">
      <c r="A20" s="8">
        <v>6400</v>
      </c>
      <c r="B20" s="9" t="s">
        <v>500</v>
      </c>
      <c r="C20" s="182">
        <f t="shared" si="0"/>
        <v>35249</v>
      </c>
      <c r="D20" s="182">
        <f t="shared" si="1"/>
        <v>51851</v>
      </c>
      <c r="E20" s="181">
        <v>12685</v>
      </c>
      <c r="F20" s="181">
        <v>18500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18214</v>
      </c>
      <c r="X20" s="181">
        <v>29000</v>
      </c>
      <c r="Y20" s="181">
        <v>4350</v>
      </c>
      <c r="Z20" s="181">
        <v>4351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>
        <v>0</v>
      </c>
      <c r="AS20" s="181">
        <v>0</v>
      </c>
      <c r="AT20" s="181">
        <v>0</v>
      </c>
      <c r="AU20" s="163">
        <v>0</v>
      </c>
      <c r="AV20" s="163">
        <v>0</v>
      </c>
    </row>
    <row r="21" spans="1:48" ht="15" customHeight="1">
      <c r="A21" s="8">
        <v>7210</v>
      </c>
      <c r="B21" s="11" t="s">
        <v>50</v>
      </c>
      <c r="C21" s="182">
        <f t="shared" si="0"/>
        <v>0</v>
      </c>
      <c r="D21" s="182">
        <f t="shared" si="1"/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0</v>
      </c>
      <c r="AT21" s="181">
        <v>0</v>
      </c>
      <c r="AU21" s="163">
        <v>0</v>
      </c>
      <c r="AV21" s="163">
        <v>0</v>
      </c>
    </row>
    <row r="22" spans="1:48" ht="15" customHeight="1">
      <c r="A22" s="8">
        <v>7245</v>
      </c>
      <c r="B22" s="11" t="s">
        <v>501</v>
      </c>
      <c r="C22" s="182">
        <f t="shared" si="0"/>
        <v>3647</v>
      </c>
      <c r="D22" s="182">
        <f t="shared" si="1"/>
        <v>15425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15425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/>
      <c r="AI22" s="181">
        <v>0</v>
      </c>
      <c r="AJ22" s="181">
        <v>0</v>
      </c>
      <c r="AK22" s="181">
        <v>0</v>
      </c>
      <c r="AL22" s="181">
        <v>0</v>
      </c>
      <c r="AM22" s="181">
        <v>2499</v>
      </c>
      <c r="AN22" s="181">
        <v>0</v>
      </c>
      <c r="AO22" s="181">
        <v>0</v>
      </c>
      <c r="AP22" s="181">
        <v>0</v>
      </c>
      <c r="AQ22" s="181">
        <v>1148</v>
      </c>
      <c r="AR22" s="181">
        <v>0</v>
      </c>
      <c r="AS22" s="181">
        <v>0</v>
      </c>
      <c r="AT22" s="181">
        <v>0</v>
      </c>
      <c r="AU22" s="163">
        <v>0</v>
      </c>
      <c r="AV22" s="163">
        <v>0</v>
      </c>
    </row>
    <row r="23" spans="1:48" ht="15" customHeight="1">
      <c r="A23" s="8">
        <v>7510</v>
      </c>
      <c r="B23" s="11" t="s">
        <v>83</v>
      </c>
      <c r="C23" s="182">
        <f t="shared" si="0"/>
        <v>0</v>
      </c>
      <c r="D23" s="182">
        <f t="shared" si="1"/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/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1">
        <v>0</v>
      </c>
      <c r="AU23" s="163">
        <v>0</v>
      </c>
      <c r="AV23" s="163">
        <v>0</v>
      </c>
    </row>
    <row r="24" spans="1:48" ht="15" customHeight="1">
      <c r="A24" s="8"/>
      <c r="B24" s="11" t="s">
        <v>80</v>
      </c>
      <c r="C24" s="182">
        <f t="shared" si="0"/>
        <v>0</v>
      </c>
      <c r="D24" s="182">
        <f t="shared" si="1"/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/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163">
        <v>0</v>
      </c>
      <c r="AV24" s="163">
        <v>0</v>
      </c>
    </row>
    <row r="25" spans="1:48" ht="14.25">
      <c r="A25" s="9"/>
      <c r="B25" s="5" t="s">
        <v>3</v>
      </c>
      <c r="C25" s="237">
        <f>SUM(C8:C24)</f>
        <v>16202971</v>
      </c>
      <c r="D25" s="237">
        <f aca="true" t="shared" si="2" ref="D25:AN25">SUM(D8:D24)</f>
        <v>26073320</v>
      </c>
      <c r="E25" s="237">
        <f t="shared" si="2"/>
        <v>3680005</v>
      </c>
      <c r="F25" s="237">
        <f t="shared" si="2"/>
        <v>3963363</v>
      </c>
      <c r="G25" s="237">
        <f t="shared" si="2"/>
        <v>529286</v>
      </c>
      <c r="H25" s="237">
        <f t="shared" si="2"/>
        <v>563938</v>
      </c>
      <c r="I25" s="237">
        <f t="shared" si="2"/>
        <v>952952</v>
      </c>
      <c r="J25" s="237">
        <f t="shared" si="2"/>
        <v>1042198</v>
      </c>
      <c r="K25" s="237">
        <f t="shared" si="2"/>
        <v>874990</v>
      </c>
      <c r="L25" s="237">
        <f t="shared" si="2"/>
        <v>963610</v>
      </c>
      <c r="M25" s="237">
        <f t="shared" si="2"/>
        <v>316648</v>
      </c>
      <c r="N25" s="237">
        <f t="shared" si="2"/>
        <v>366267</v>
      </c>
      <c r="O25" s="237">
        <f t="shared" si="2"/>
        <v>647685</v>
      </c>
      <c r="P25" s="237">
        <f t="shared" si="2"/>
        <v>711249</v>
      </c>
      <c r="Q25" s="237">
        <f t="shared" si="2"/>
        <v>9371</v>
      </c>
      <c r="R25" s="237">
        <f t="shared" si="2"/>
        <v>0</v>
      </c>
      <c r="S25" s="237">
        <f t="shared" si="2"/>
        <v>2997024</v>
      </c>
      <c r="T25" s="237">
        <f t="shared" si="2"/>
        <v>3777387</v>
      </c>
      <c r="U25" s="237">
        <f t="shared" si="2"/>
        <v>0</v>
      </c>
      <c r="V25" s="237">
        <f t="shared" si="2"/>
        <v>0</v>
      </c>
      <c r="W25" s="237">
        <f t="shared" si="2"/>
        <v>255177</v>
      </c>
      <c r="X25" s="237">
        <f t="shared" si="2"/>
        <v>472930</v>
      </c>
      <c r="Y25" s="237">
        <f t="shared" si="2"/>
        <v>1746499</v>
      </c>
      <c r="Z25" s="237">
        <f t="shared" si="2"/>
        <v>1819557</v>
      </c>
      <c r="AA25" s="237">
        <f t="shared" si="2"/>
        <v>1031689</v>
      </c>
      <c r="AB25" s="237">
        <f t="shared" si="2"/>
        <v>1113324</v>
      </c>
      <c r="AC25" s="237">
        <f t="shared" si="2"/>
        <v>1050439</v>
      </c>
      <c r="AD25" s="237">
        <f t="shared" si="2"/>
        <v>1085261</v>
      </c>
      <c r="AE25" s="237">
        <f t="shared" si="2"/>
        <v>1014619</v>
      </c>
      <c r="AF25" s="237">
        <f t="shared" si="2"/>
        <v>1137855</v>
      </c>
      <c r="AG25" s="237">
        <f t="shared" si="2"/>
        <v>177506</v>
      </c>
      <c r="AH25" s="237">
        <f t="shared" si="2"/>
        <v>160000</v>
      </c>
      <c r="AI25" s="237">
        <f t="shared" si="2"/>
        <v>414025</v>
      </c>
      <c r="AJ25" s="237">
        <f t="shared" si="2"/>
        <v>439587</v>
      </c>
      <c r="AK25" s="237">
        <f t="shared" si="2"/>
        <v>441494</v>
      </c>
      <c r="AL25" s="166">
        <f t="shared" si="2"/>
        <v>560336</v>
      </c>
      <c r="AM25" s="166">
        <f t="shared" si="2"/>
        <v>49096</v>
      </c>
      <c r="AN25" s="166">
        <f t="shared" si="2"/>
        <v>0</v>
      </c>
      <c r="AO25" s="166">
        <f aca="true" t="shared" si="3" ref="AO25:AT25">SUM(AO8:AO24)</f>
        <v>2900</v>
      </c>
      <c r="AP25" s="166">
        <f t="shared" si="3"/>
        <v>113475</v>
      </c>
      <c r="AQ25" s="166">
        <f t="shared" si="3"/>
        <v>11566</v>
      </c>
      <c r="AR25" s="166">
        <f t="shared" si="3"/>
        <v>17668</v>
      </c>
      <c r="AS25" s="166">
        <f t="shared" si="3"/>
        <v>0</v>
      </c>
      <c r="AT25" s="166">
        <f t="shared" si="3"/>
        <v>7727315</v>
      </c>
      <c r="AU25" s="166">
        <f>SUM(AU8:AU24)</f>
        <v>0</v>
      </c>
      <c r="AV25" s="166">
        <f>SUM(AV8:AV24)</f>
        <v>38000</v>
      </c>
    </row>
    <row r="26" s="89" customFormat="1" ht="14.25">
      <c r="AO26" s="241">
        <v>53295</v>
      </c>
    </row>
  </sheetData>
  <sheetProtection/>
  <mergeCells count="29">
    <mergeCell ref="C6:D6"/>
    <mergeCell ref="E6:F6"/>
    <mergeCell ref="G6:H6"/>
    <mergeCell ref="I6:J6"/>
    <mergeCell ref="K6:L6"/>
    <mergeCell ref="U6:V6"/>
    <mergeCell ref="M6:N6"/>
    <mergeCell ref="Q6:R6"/>
    <mergeCell ref="O6:P6"/>
    <mergeCell ref="S6:T6"/>
    <mergeCell ref="AU2:AV2"/>
    <mergeCell ref="AU3:AV3"/>
    <mergeCell ref="AT4:AV4"/>
    <mergeCell ref="AQ6:AR6"/>
    <mergeCell ref="AM6:AN6"/>
    <mergeCell ref="AI6:AJ6"/>
    <mergeCell ref="AO2:AP2"/>
    <mergeCell ref="AO3:AP3"/>
    <mergeCell ref="AN4:AP4"/>
    <mergeCell ref="AO6:AP6"/>
    <mergeCell ref="W6:X6"/>
    <mergeCell ref="AS6:AT6"/>
    <mergeCell ref="AE6:AF6"/>
    <mergeCell ref="AK6:AL6"/>
    <mergeCell ref="AG6:AH6"/>
    <mergeCell ref="AL5:AN5"/>
    <mergeCell ref="AC6:AD6"/>
    <mergeCell ref="AA6:AB6"/>
    <mergeCell ref="Y6:Z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2021-02-01T15:13:22Z</cp:lastPrinted>
  <dcterms:created xsi:type="dcterms:W3CDTF">2009-07-07T15:02:27Z</dcterms:created>
  <dcterms:modified xsi:type="dcterms:W3CDTF">2021-02-11T10:52:13Z</dcterms:modified>
  <cp:category/>
  <cp:version/>
  <cp:contentType/>
  <cp:contentStatus/>
</cp:coreProperties>
</file>