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27" activeTab="1"/>
  </bookViews>
  <sheets>
    <sheet name="Koptame" sheetId="1" r:id="rId1"/>
    <sheet name="Kopsavilkums" sheetId="2" r:id="rId2"/>
    <sheet name="1-0" sheetId="3" r:id="rId3"/>
    <sheet name="1-1" sheetId="4" r:id="rId4"/>
    <sheet name="1-2" sheetId="5" r:id="rId5"/>
    <sheet name="1-3" sheetId="6" r:id="rId6"/>
  </sheets>
  <definedNames>
    <definedName name="_xlnm._FilterDatabase" localSheetId="2">"5-[#REF!.$A$12]:5-[#REF!.$P$32]"</definedName>
    <definedName name="_xlnm._FilterDatabase" localSheetId="3">"5-[#REF!.$A$12]:5-[#REF!.$P$32]"</definedName>
    <definedName name="_xlnm._FilterDatabase" localSheetId="4">"1-[#REF!.$A$12]:1-[#REF!.$P$30]"</definedName>
    <definedName name="_xlnm._FilterDatabase" localSheetId="5">"5-[#REF!.$A$12]:5-[#REF!.$P$133]"</definedName>
    <definedName name="_xlnm.Print_Area" localSheetId="1">'Kopsavilkums'!$A$1:$H$34</definedName>
    <definedName name="_xlnm.Print_Area" localSheetId="0">'Koptame'!$A$1:$C$30</definedName>
    <definedName name="_xlnm.Print_Titles" localSheetId="2">'1-0'!$10:$11</definedName>
    <definedName name="_xlnm.Print_Titles" localSheetId="3">'1-1'!$10:$11</definedName>
    <definedName name="_xlnm.Print_Titles" localSheetId="5">'1-3'!$10:$11</definedName>
    <definedName name="_xlnm.Print_Titles" localSheetId="1">'Kopsavilkums'!$13:$14</definedName>
  </definedNames>
  <calcPr fullCalcOnLoad="1"/>
</workbook>
</file>

<file path=xl/sharedStrings.xml><?xml version="1.0" encoding="utf-8"?>
<sst xmlns="http://schemas.openxmlformats.org/spreadsheetml/2006/main" count="565" uniqueCount="239">
  <si>
    <t>APSTIPRINU</t>
  </si>
  <si>
    <t>_________________________</t>
  </si>
  <si>
    <r>
      <rPr>
        <vertAlign val="superscript"/>
        <sz val="10"/>
        <color indexed="8"/>
        <rFont val="Times New Roman"/>
        <family val="1"/>
      </rPr>
      <t>(pasūtītāja paraksts un tā atšifrējums)</t>
    </r>
  </si>
  <si>
    <t>Z.v.</t>
  </si>
  <si>
    <t>_____.gada ____.________________</t>
  </si>
  <si>
    <t>Būvniecības koptāme</t>
  </si>
  <si>
    <t xml:space="preserve">Pasūtījuma Nr.:      </t>
  </si>
  <si>
    <t>Nr.p.k.</t>
  </si>
  <si>
    <t>Objekta nosaukums</t>
  </si>
  <si>
    <r>
      <t>Objekta izmaksas (</t>
    </r>
    <r>
      <rPr>
        <b/>
        <i/>
        <sz val="10"/>
        <color indexed="8"/>
        <rFont val="Times New Roman"/>
        <family val="1"/>
      </rPr>
      <t>euro</t>
    </r>
    <r>
      <rPr>
        <b/>
        <sz val="10"/>
        <color indexed="8"/>
        <rFont val="Times New Roman"/>
        <family val="1"/>
      </rPr>
      <t>)</t>
    </r>
  </si>
  <si>
    <t>Kopā:</t>
  </si>
  <si>
    <t>PVN ( 21%):</t>
  </si>
  <si>
    <t>Pavisam būvniecības izmaksas:</t>
  </si>
  <si>
    <t>Kopsavilkuma aprēķini pa darbu veidiem vai konstruktīvo elementu veidiem</t>
  </si>
  <si>
    <t>(darba veids vai konstruktīvā elementa nosaukums)</t>
  </si>
  <si>
    <r>
      <t>Par kopējo summu ,</t>
    </r>
    <r>
      <rPr>
        <i/>
        <sz val="10"/>
        <color indexed="8"/>
        <rFont val="Times New Roman"/>
        <family val="1"/>
      </rPr>
      <t>euro</t>
    </r>
  </si>
  <si>
    <t>Kopēja darbietilpība, c/st.</t>
  </si>
  <si>
    <t>Kods, tāmes Nr.</t>
  </si>
  <si>
    <t>Darba veids vai konstruktīvā elementa nosaukums</t>
  </si>
  <si>
    <r>
      <t>Tāmes izmaksas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</si>
  <si>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Tai skaitā</t>
  </si>
  <si>
    <t>Darbietilpība (c/h)</t>
  </si>
  <si>
    <r>
      <t>darba alga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</si>
  <si>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materiāli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</si>
  <si>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mehānismi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</si>
  <si>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1</t>
  </si>
  <si>
    <t>1-1</t>
  </si>
  <si>
    <t>tai skaitā darba aizsardzība</t>
  </si>
  <si>
    <t>Darba devēja sociālais nodoklis   (23,59%):</t>
  </si>
  <si>
    <t>Pavisam kopā:</t>
  </si>
  <si>
    <t>Lokālā tāme Nr.1-1</t>
  </si>
  <si>
    <r>
      <t xml:space="preserve">Tāmes izmaksas, </t>
    </r>
    <r>
      <rPr>
        <i/>
        <sz val="10"/>
        <color indexed="8"/>
        <rFont val="Times New Roman"/>
        <family val="1"/>
      </rPr>
      <t>euro</t>
    </r>
  </si>
  <si>
    <t>Kods</t>
  </si>
  <si>
    <t>Darba nosaukums</t>
  </si>
  <si>
    <t>Mērvienība</t>
  </si>
  <si>
    <t>Daudzums</t>
  </si>
  <si>
    <t>Vienības izmaksas</t>
  </si>
  <si>
    <t>Kopā uz visu apjomu</t>
  </si>
  <si>
    <t>laika norma   (c/h)</t>
  </si>
  <si>
    <r>
      <t>darba samaksas likme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/h)</t>
    </r>
  </si>
  <si>
    <r>
      <t>kopā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</si>
  <si>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darbietilpība (c/h)</t>
  </si>
  <si>
    <r>
      <t>summa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</si>
  <si>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 xml:space="preserve"> kopā:</t>
  </si>
  <si>
    <t>Materiālu un būvgružu transporta izdevumi:</t>
  </si>
  <si>
    <t>%</t>
  </si>
  <si>
    <t>Tiešās izmaksas kopā</t>
  </si>
  <si>
    <t xml:space="preserve">Kopā  </t>
  </si>
  <si>
    <t>m</t>
  </si>
  <si>
    <t>kompl.</t>
  </si>
  <si>
    <t>gb.</t>
  </si>
  <si>
    <t>vieta</t>
  </si>
  <si>
    <t>m²</t>
  </si>
  <si>
    <t>Tāme sastādīta 2017. gada tirgus cenās pamatojoties uz  ŪKT daļas rasējumiem</t>
  </si>
  <si>
    <t>2</t>
  </si>
  <si>
    <t>Būves nosaukums:  PII "Zvaigznīte" energoefektivitātes uzlabošana. ēkas fasādes apliecinājuma karte</t>
  </si>
  <si>
    <t>Būves adrese:  Jaunatnes iela 2, Valdlauči, Ķekavas pag., ķekavas nov.</t>
  </si>
  <si>
    <t>Būves nosaukums: PII "Zvaigznīte" energoefektivitātes uzlabošana. ēkas fasādes apliecinājuma karte</t>
  </si>
  <si>
    <t>Objekta nosaukums: Drenāžas tīklu un lietusūdens kanalizācijas tīklu izbūve</t>
  </si>
  <si>
    <t>Objekta adrese:   Jaunatnes iela 2, Valdlauči, Ķekavas pag., ķekavas nov.</t>
  </si>
  <si>
    <t xml:space="preserve">Lietus ūdens kanalizācija </t>
  </si>
  <si>
    <t>Caurules no PVC OD200 SN8 klase montāža tranšejā</t>
  </si>
  <si>
    <t>Caurules no PVC OD160 SN8 klase montāža tranšejā</t>
  </si>
  <si>
    <t>Caurules no PVC OD110 SN8 klase montāža tranšejā</t>
  </si>
  <si>
    <t>Plastmasas sekciju tipa teleskopiska aka DN400mm ar B125 klases čuguna rāmi un lūku,  reste, h=1.00-1.49m</t>
  </si>
  <si>
    <t>gab</t>
  </si>
  <si>
    <t>Plastmasas revīzija OD110mm</t>
  </si>
  <si>
    <t>PVC pāreja OD160&gt;1100mm</t>
  </si>
  <si>
    <t>Pieslēgums OD200mm esošas akas</t>
  </si>
  <si>
    <t>Pieslēgums OD160mm esošas akas</t>
  </si>
  <si>
    <t>Pieslēgums OD110mm esošas akas</t>
  </si>
  <si>
    <t>Pieslēgums OD110mm esošas caurules</t>
  </si>
  <si>
    <t>Caurules skalošana</t>
  </si>
  <si>
    <t>Pārejie darbi</t>
  </si>
  <si>
    <t>Precizēt esošo komunikāciju šķērsošanas vietas, atšurfējot pirms būvdarbu uzsākšanas</t>
  </si>
  <si>
    <t>Liets ūdens kanalizācijas tīklu trasējuma uzmērīšana pirms būvdarbu uzsakšanas</t>
  </si>
  <si>
    <t>3</t>
  </si>
  <si>
    <t xml:space="preserve">Seguma atjaunošana projektēto ŪKT tīklu izbūves zonā </t>
  </si>
  <si>
    <t>Asfalta seguma atjaunošana ŪKT tīklu izbūves zonā</t>
  </si>
  <si>
    <t>Bruģa  seguma atjaunošana LKT tīklu izbūves zonā</t>
  </si>
  <si>
    <t>Zāliena atjaunošana un izbūve no auglīgas augsnes h=10cm, apsējot ar daudzgadīga zāliena sēklu maisījumu</t>
  </si>
  <si>
    <t>4</t>
  </si>
  <si>
    <t>LKT tīklu izbūves būvniecības darbi (zemes darbi)</t>
  </si>
  <si>
    <t>Tranšejas rakšana, (hvid=1,20m) projektēto cauruļvadu montāžai, nederīgās grunts transports uz atbērtni.</t>
  </si>
  <si>
    <t>Smilts pamatnes ierīkošana zem cauruļvadiem h=0.15m</t>
  </si>
  <si>
    <t>Tranšejas aizbēršana ar pievestu smilšu grunti kf&gt;1m/dnn (esošās grunts nomaiņa) no ierīkotā apbēruma ap cauruļvadu līdz atjaunojamā seguma apakšējai kārtai</t>
  </si>
  <si>
    <r>
      <t>Plastmasas trejgabals OD160/110mm 45</t>
    </r>
    <r>
      <rPr>
        <sz val="10"/>
        <rFont val="Times New Roman"/>
        <family val="1"/>
      </rPr>
      <t>°</t>
    </r>
  </si>
  <si>
    <r>
      <t>Plastmasas līkums OD110mm 45</t>
    </r>
    <r>
      <rPr>
        <sz val="10"/>
        <rFont val="Times New Roman"/>
        <family val="1"/>
      </rPr>
      <t>°</t>
    </r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</si>
  <si>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</si>
  <si>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m</t>
    </r>
    <r>
      <rPr>
        <vertAlign val="superscript"/>
        <sz val="10"/>
        <rFont val="Times New Roman"/>
        <family val="1"/>
      </rPr>
      <t>3</t>
    </r>
  </si>
  <si>
    <t>Lietus ūdens kanalizācija</t>
  </si>
  <si>
    <t xml:space="preserve">Būvju ass nospraušana dabā </t>
  </si>
  <si>
    <t>Jaunas drenāžas ierīkošanai</t>
  </si>
  <si>
    <t>Remontējamam  Lk vadam</t>
  </si>
  <si>
    <t>Drenāžas krustojumi ar pastāvošām komunikācijām</t>
  </si>
  <si>
    <t xml:space="preserve">Iztekas grāvī izbūve </t>
  </si>
  <si>
    <t>2.1.</t>
  </si>
  <si>
    <t xml:space="preserve">Grāvja gultnes būvbedres izrakšana </t>
  </si>
  <si>
    <t>2.2.</t>
  </si>
  <si>
    <t>Iztekas izbūve</t>
  </si>
  <si>
    <t>2.3.</t>
  </si>
  <si>
    <t xml:space="preserve">Vecās iztekas būvbedres un grāvja gultnes iztīrīšana smilts grunti </t>
  </si>
  <si>
    <t>2.4.</t>
  </si>
  <si>
    <t>Vecās iztekas konstrukcijas novākšana un transports uz izgāztuvi</t>
  </si>
  <si>
    <t>2.5.</t>
  </si>
  <si>
    <t>2.6.</t>
  </si>
  <si>
    <t xml:space="preserve">Nostiprinājumu no dz-betona izbūve  </t>
  </si>
  <si>
    <t>2.7.</t>
  </si>
  <si>
    <t xml:space="preserve">Nostiprinājums no šķembām fr 50-100  </t>
  </si>
  <si>
    <t>2.8.</t>
  </si>
  <si>
    <t>Grants pamatojums būvei un nostiprinājumiem</t>
  </si>
  <si>
    <t>2.9.</t>
  </si>
  <si>
    <t>Augsnes ar zālāju sēklām h=20m uzklāšana uz nogāzēm virs nostiprinājumiem, to pārklāšana ar salmu paklāju līdz zāles iesakņošanāšanās</t>
  </si>
  <si>
    <t>Drenāžas ierīkošana</t>
  </si>
  <si>
    <t>NN</t>
  </si>
  <si>
    <t>Nosaukums</t>
  </si>
  <si>
    <t xml:space="preserve">Drenu skataka A-2-1 ø800, H-1.8m ar 2   ø150, un 1 ø200 pievienojumiem, dz.bet vāku un  čuguna lūku </t>
  </si>
  <si>
    <t>Drenu iebūve gar mājas sienām pamatu pēdas līmenī un toapbēršana ar grants 15cm oļu 15cm bērumu veidojot apgriezto filtru</t>
  </si>
  <si>
    <t>granti fr. 1-5mm</t>
  </si>
  <si>
    <t>oļus fr 5-20mm</t>
  </si>
  <si>
    <t xml:space="preserve">Bonar TF austā ģeotekstīlā HF-1300 </t>
  </si>
  <si>
    <t>Jaunas iztekas Ø300 izbūve</t>
  </si>
  <si>
    <t>Drenu kolektora ø100 iebūve ietinot to filtrācijas ģeotekstīlā Terrafix 813</t>
  </si>
  <si>
    <t>Tas pat sø100 ietinot Bonar TF austā ģeotekstīlā HF-1300 drenas uz 3o cn oļu pamata un apbēruma</t>
  </si>
  <si>
    <t>Drenu ø150 iebūve ietinot to filtrācijas ģeotekstīlā Terrafix 813</t>
  </si>
  <si>
    <t>Tas patsø150 ietinot Bonar TF austā ģeotekstīlā HF-1300 drenas uz 3o cn oļu pamata un apbēruma</t>
  </si>
  <si>
    <t>Drenu ø200 iebūve ietinot to filtrācijas ģeotekstīlā Terrafix 813</t>
  </si>
  <si>
    <t>LK kolektora Ø250 skalošana un remonts</t>
  </si>
  <si>
    <t>Filtraka A-1-3 Ø1000, H-3.5m ar nosēddaļu un oļu-grants filtru ar savācēj padziļinājumu vērstu pret R un 2 Ø100 pievienojumiem.</t>
  </si>
  <si>
    <t>Drenu nosēdaka A-1-2 ø1500 H=3.0m ar 2- ø250, 1-Ø200, 1-Ø100  pievienojumiem, dz.bet vāku un čuguna lūku</t>
  </si>
  <si>
    <t>Aka A-2-4 Ø800 , H-1.2m, betona vāku un  čuguna lūku ar restēm, betona h-20cm dibenu un 1 Ø150 pievienojumu. Pamatne 20cm blīvēts grants-oļu bērums.</t>
  </si>
  <si>
    <t>Būves N2 -zemtekas 2 aku Ø800 , H=2.0m iebūve ar 1  Ø150 un 1 Ø100 pievienojumiem katrai akai un savstarpēji tās savienojot ar 5200 mm garu Ø250 LK cauruli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</si>
  <si>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</si>
  <si>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Pamatu siltināšana</t>
  </si>
  <si>
    <t>Grunts norakšana roku darbā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</si>
  <si>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</si>
  <si>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Pamatu virsmas atīrīšana, izlīdzināšana</t>
  </si>
  <si>
    <t>Pamatu aizbēršana un blietēšana pa kārtām ar pievestu grunti (pēc pamatu siltināšanas)</t>
  </si>
  <si>
    <t>Pamatu virsmu  izolācija ar  poliuretāna izolāciju, piemēram Tenapors Supra EPS-120 zilais 100mm, b=100mm, stiprinot ar līmjavu un dībeļiem</t>
  </si>
  <si>
    <t>Cokols</t>
  </si>
  <si>
    <r>
      <t>m</t>
    </r>
    <r>
      <rPr>
        <b/>
        <i/>
        <vertAlign val="superscript"/>
        <sz val="10"/>
        <color indexed="8"/>
        <rFont val="Times New Roman"/>
        <family val="1"/>
      </rPr>
      <t>2</t>
    </r>
  </si>
  <si>
    <t>Izolācijas armēšana ar stiklašķiedras sietu un līmjavu, līdzināšana</t>
  </si>
  <si>
    <t>Virsmas apdare ar dekoratīvo apmetumu uz silikona bāzes, ieskaito gruntēšanu- graudu lielums 1,5mm, struktūru saskaņot ar projekta autoru</t>
  </si>
  <si>
    <t xml:space="preserve">Pamatu virsmu hidroizolācija ar smērējamu mastiku BOSTIK AQUA BLOCKER (vai analogs) 
</t>
  </si>
  <si>
    <t>Apmetuma pārklāšana ar silikāta krāsu, tonis: NCS S6020-Y70R</t>
  </si>
  <si>
    <t>Cokola trepju vieta uz pagrabu+verandas</t>
  </si>
  <si>
    <t>1-2</t>
  </si>
  <si>
    <t>1-3</t>
  </si>
  <si>
    <t>Drenāžas sistēma</t>
  </si>
  <si>
    <t>Ārdurvis</t>
  </si>
  <si>
    <t xml:space="preserve">PVC vienviru durvis DA-1, 810x1800(h)mm uzstādīšana, ieskaitot montāžas materiālus. U≤1,1 W/(m2K), furnitūra:FSB Graft 1246
Durvju tonis - RAL 8002, durvis ar slieksni
</t>
  </si>
  <si>
    <t xml:space="preserve">PVC vienviru durvis DA-1, 810x1440(h)mm uzstādīšana, ieskaitot montāžas materiālus. U≤1,1 W/(m2K), furnitūra:FSB Graft 1246
Durvju tonis - RAL 8002, durvis ar slieksni
</t>
  </si>
  <si>
    <t xml:space="preserve">PVC vienviru durvis DA-1, 920x2000(h)mm uzstādīšana, ieskaitot montāžas materiālus. U≤1,1 W/(m2K), furnitūra:FSB Graft 1246
Durvju tonis - RAL 8002, durvis ar slieksni
</t>
  </si>
  <si>
    <t>Tāme sastādīta 2017. gada tirgus cenās pamatojoties uz  AR daļas rasējumiem</t>
  </si>
  <si>
    <t>PII "Zvaigznīte" energoefektivitātes uzlabošana</t>
  </si>
  <si>
    <t>Vispārējie būvdarbi</t>
  </si>
  <si>
    <t>Lokālā tāme Nr.1-2</t>
  </si>
  <si>
    <t>Lokālā tāme Nr.1-3</t>
  </si>
  <si>
    <t>Kopā 1-3:</t>
  </si>
  <si>
    <t xml:space="preserve">Sertifikāta Nr. </t>
  </si>
  <si>
    <t>1-0</t>
  </si>
  <si>
    <t>Būvlaukuma ekspluatācijas izmaksas</t>
  </si>
  <si>
    <t>Sertifikāta Nr.</t>
  </si>
  <si>
    <t>Pārbaudīja: ______________________</t>
  </si>
  <si>
    <t>Sastādīja: ______________________</t>
  </si>
  <si>
    <t xml:space="preserve"> Tāme sastādīta: 2017.gada </t>
  </si>
  <si>
    <t>Lokālā tāme Nr.1-0</t>
  </si>
  <si>
    <t>līg.cena.</t>
  </si>
  <si>
    <t>Būvlaukuma pagaidu nožogojuma izbūve, nojaukšana</t>
  </si>
  <si>
    <t>Būvlaukuma pagaidu nožogojuma īre</t>
  </si>
  <si>
    <t>mēn</t>
  </si>
  <si>
    <t>Objekta būvtafele</t>
  </si>
  <si>
    <t>Ugunsdzēsības stends ar ugunsdzēšamajiem aparātiem</t>
  </si>
  <si>
    <t>Pārvietojamo konteinerveida tualetes uzstādīšana, demontāža</t>
  </si>
  <si>
    <t>Tualešu nomas maksa ar apkalpošanu</t>
  </si>
  <si>
    <t>Celtniecības sadzīves konteinera 2,5x6x2,35m uzstādīšana, demontāža</t>
  </si>
  <si>
    <t>Metāla noliktavas konteinera 2,5x6x2,35m uzstādīšana, demontāža</t>
  </si>
  <si>
    <t>Metāla noliktavas konteinera nomas maksa</t>
  </si>
  <si>
    <t>Darbu veikšanas projekta izstrāde</t>
  </si>
  <si>
    <t>obj</t>
  </si>
  <si>
    <t>Ūdens izmaksas</t>
  </si>
  <si>
    <t>mēn.</t>
  </si>
  <si>
    <t>Elektroenerģijas izmaksas</t>
  </si>
  <si>
    <t>Apsardzes konteinra uzstādīšana, demontāža</t>
  </si>
  <si>
    <t>Apsardze</t>
  </si>
  <si>
    <t>Apdrošināšanas izmaksas</t>
  </si>
  <si>
    <t>Transporta organizācijas shēma</t>
  </si>
  <si>
    <t>Ceļazīmes</t>
  </si>
  <si>
    <t>Ģeodēzijas izmaksas</t>
  </si>
  <si>
    <t>Izpilddokumentācija</t>
  </si>
  <si>
    <t>Objekta nodošana ekspluatācijā</t>
  </si>
  <si>
    <t>Tranšeju nostiprināšana ar vairogiem</t>
  </si>
  <si>
    <t>2.12.</t>
  </si>
  <si>
    <t>2.13.</t>
  </si>
  <si>
    <t>Blietēšanas tehnika</t>
  </si>
  <si>
    <t>dienas</t>
  </si>
  <si>
    <t>Vairogu īre</t>
  </si>
  <si>
    <t>2.14.</t>
  </si>
  <si>
    <t xml:space="preserve">Ūdens atsūknēšana no tranšejas ar drenāžas sūkni </t>
  </si>
  <si>
    <r>
      <rPr>
        <sz val="10"/>
        <color indexed="10"/>
        <rFont val="Times New Roman"/>
        <family val="1"/>
      </rPr>
      <t>Ūdens</t>
    </r>
    <r>
      <rPr>
        <sz val="10"/>
        <rFont val="Times New Roman"/>
        <family val="1"/>
      </rPr>
      <t xml:space="preserve"> atsūknēšana no tranšejas ar drenāžas sūkni </t>
    </r>
  </si>
  <si>
    <t>Celtniecības sadzīves konteinera nomas maksa</t>
  </si>
  <si>
    <t>Bruģa apmales izveide</t>
  </si>
  <si>
    <t>Esošās grunts blietēšana</t>
  </si>
  <si>
    <t>Salizturīga, drenējoša smilts</t>
  </si>
  <si>
    <t>Zālāja atjaunošana</t>
  </si>
  <si>
    <t>Minerālmateriālu maisījums 0/45 pn</t>
  </si>
  <si>
    <t>Betons apmalei</t>
  </si>
  <si>
    <t>Bruģakmens apmale</t>
  </si>
  <si>
    <t>m2</t>
  </si>
  <si>
    <t>m3</t>
  </si>
  <si>
    <t>Esošās grunts līdzināšana</t>
  </si>
  <si>
    <t>Melnzeme</t>
  </si>
  <si>
    <t>Zāles sēkla</t>
  </si>
  <si>
    <t>kg</t>
  </si>
  <si>
    <t>Bruģakmens, h=60</t>
  </si>
  <si>
    <t>Bruģakmens seguma šuvju aizpildījums</t>
  </si>
  <si>
    <t>kompl</t>
  </si>
  <si>
    <t>Bridinājuma zīmes uz inventāra žoga, to uzstādīšana</t>
  </si>
  <si>
    <t>Koku stumbru aizsardzība</t>
  </si>
  <si>
    <t>Objekta tīrīšana pēc būvdarbu pabeigšanas</t>
  </si>
  <si>
    <t>Pagaidu ūdensvada pieslēgums</t>
  </si>
  <si>
    <t>Sīkšķembas (2-8mm)</t>
  </si>
  <si>
    <t>Būvlaukuma pagaidu elektrības pieslēgums, būvlaukuma sadales, būvlaukuma apgaismojums</t>
  </si>
  <si>
    <t>vietas</t>
  </si>
  <si>
    <t>Virsmas apdare  apmetumu , ieskaito gruntēšanu un galējā krāsošana (krāsu toni) saskaņot ar projekta autoru. Darba vieta pēc durvju nomaiņas apmaļu salaidei ar sienu.</t>
  </si>
  <si>
    <t>Pasūtītāja finanšu rezerve 5%</t>
  </si>
  <si>
    <t>Grunts līmeņa pazemināšana izmantojot adatu filtrus. Filtru dziļums h=4.0m</t>
  </si>
  <si>
    <t xml:space="preserve">m3 </t>
  </si>
  <si>
    <t>Visu drenējošo tranšeja piepildīšana ar Drenējoša smilts Kf&gt;1m/dnn</t>
  </si>
  <si>
    <t>Liekās grunts transportēšana uz pasūtītāja norādīto atbērtni attālums līdz 10km</t>
  </si>
  <si>
    <t>Vecās drenāžas 25 krustojumu vietas ar jauno ( nospraušan un atšurfēšana)</t>
  </si>
  <si>
    <t>Esošās drenāžas remonts ( nomaiņa) Drenu ø150 iebūve ietinot to filtrācijas ģeotekstīlā Terrafix 813 drenāžas posmi tiks precizēti darba gaitā atklājoties nestrādājošajiem drenu kolektoriem</t>
  </si>
  <si>
    <t>Būvgružu konteiners 10m3</t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</si>
  <si>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</si>
  <si>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</si>
  <si>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t>Virsizdevumi (__%) :</t>
  </si>
  <si>
    <t>Peļņa (__%):</t>
  </si>
  <si>
    <t>Palīgmateriāli</t>
  </si>
  <si>
    <t>Mehanizētagrunts norakšana gar pamatiem, ieskaitot grunts transportēšanu uz pasūtītāja norādītu atbērtni attālums līdz 10km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</si>
</sst>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"/>
    <numFmt numFmtId="185" formatCode="0.0"/>
    <numFmt numFmtId="186" formatCode="#,##0.00&quot; &quot;;#,##0.00&quot; &quot;;&quot;-&quot;#&quot; &quot;;@&quot; &quot;"/>
    <numFmt numFmtId="187" formatCode="#,##0.00&quot; &quot;;&quot;(&quot;#,##0.00&quot;)&quot;;&quot;-&quot;#&quot; &quot;;@&quot; &quot;"/>
    <numFmt numFmtId="188" formatCode="yyyy&quot;. gada &quot;d&quot;. &quot;mmmm"/>
    <numFmt numFmtId="189" formatCode="[$€-426]&quot; &quot;#,##0.00;[Red][$€-426]&quot; -&quot;#,##0.00"/>
    <numFmt numFmtId="190" formatCode="[$-426]dddd\,\ yyyy\.\ &quot;gada&quot;\ d\.\ mmmm"/>
    <numFmt numFmtId="191" formatCode="_-* #,##0.00_-;\-* #,##0.00_-;_-* \-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9">
    <font>
      <sz val="11"/>
      <color rgb="FF000000"/>
      <name val="Arial1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Arial1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Helv"/>
      <family val="0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i/>
      <u val="single"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2"/>
      <name val="Times New Roman"/>
      <family val="1"/>
    </font>
    <font>
      <sz val="10"/>
      <color indexed="14"/>
      <name val="Times New Roman"/>
      <family val="1"/>
    </font>
    <font>
      <sz val="12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Helv"/>
      <family val="0"/>
    </font>
    <font>
      <b/>
      <sz val="11"/>
      <color rgb="FF3F3F3F"/>
      <name val="Calibri"/>
      <family val="2"/>
    </font>
    <font>
      <sz val="10"/>
      <color rgb="FF000000"/>
      <name val="MS Sans Serif"/>
      <family val="2"/>
    </font>
    <font>
      <b/>
      <i/>
      <u val="single"/>
      <sz val="11"/>
      <color rgb="FF000000"/>
      <name val="Arial1"/>
      <family val="0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FF"/>
      <name val="Times New Roman"/>
      <family val="1"/>
    </font>
    <font>
      <sz val="10"/>
      <color rgb="FFFF00FF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Arial1"/>
      <family val="0"/>
    </font>
    <font>
      <i/>
      <sz val="10"/>
      <color rgb="FF000000"/>
      <name val="Times New Roman"/>
      <family val="1"/>
    </font>
    <font>
      <sz val="10"/>
      <color rgb="FF000000"/>
      <name val="Arial1"/>
      <family val="0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186" fontId="0" fillId="0" borderId="0">
      <alignment/>
      <protection/>
    </xf>
    <xf numFmtId="183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>
      <alignment horizontal="center"/>
      <protection/>
    </xf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0" fillId="0" borderId="0">
      <alignment horizontal="center" textRotation="90"/>
      <protection/>
    </xf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53" fillId="32" borderId="7" applyNumberFormat="0" applyFont="0" applyAlignment="0" applyProtection="0"/>
    <xf numFmtId="0" fontId="69" fillId="27" borderId="8" applyNumberFormat="0" applyAlignment="0" applyProtection="0"/>
    <xf numFmtId="0" fontId="8" fillId="0" borderId="0">
      <alignment/>
      <protection/>
    </xf>
    <xf numFmtId="0" fontId="67" fillId="0" borderId="0">
      <alignment/>
      <protection/>
    </xf>
    <xf numFmtId="0" fontId="70" fillId="0" borderId="0">
      <alignment/>
      <protection/>
    </xf>
    <xf numFmtId="0" fontId="67" fillId="0" borderId="0">
      <alignment/>
      <protection/>
    </xf>
    <xf numFmtId="9" fontId="53" fillId="0" borderId="0" applyFont="0" applyFill="0" applyBorder="0" applyAlignment="0" applyProtection="0"/>
    <xf numFmtId="0" fontId="71" fillId="0" borderId="0">
      <alignment/>
      <protection/>
    </xf>
    <xf numFmtId="189" fontId="7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67" fillId="0" borderId="0">
      <alignment/>
      <protection/>
    </xf>
  </cellStyleXfs>
  <cellXfs count="274">
    <xf numFmtId="0" fontId="0" fillId="0" borderId="0" xfId="0" applyAlignment="1">
      <alignment/>
    </xf>
    <xf numFmtId="0" fontId="75" fillId="0" borderId="0" xfId="78" applyFont="1" applyFill="1" applyAlignment="1">
      <alignment horizontal="right"/>
      <protection/>
    </xf>
    <xf numFmtId="0" fontId="75" fillId="0" borderId="0" xfId="78" applyFont="1" applyFill="1" applyAlignment="1">
      <alignment/>
      <protection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7" fillId="0" borderId="0" xfId="0" applyFont="1" applyAlignment="1">
      <alignment/>
    </xf>
    <xf numFmtId="0" fontId="75" fillId="0" borderId="0" xfId="0" applyFont="1" applyAlignment="1">
      <alignment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Alignment="1">
      <alignment vertical="center"/>
    </xf>
    <xf numFmtId="0" fontId="75" fillId="33" borderId="0" xfId="0" applyFont="1" applyFill="1" applyAlignment="1">
      <alignment vertical="center" wrapText="1"/>
    </xf>
    <xf numFmtId="49" fontId="75" fillId="0" borderId="0" xfId="0" applyNumberFormat="1" applyFont="1" applyAlignment="1">
      <alignment vertical="center"/>
    </xf>
    <xf numFmtId="49" fontId="75" fillId="0" borderId="0" xfId="0" applyNumberFormat="1" applyFont="1" applyAlignment="1">
      <alignment horizontal="left" vertical="center"/>
    </xf>
    <xf numFmtId="0" fontId="80" fillId="0" borderId="0" xfId="0" applyFont="1" applyAlignment="1">
      <alignment/>
    </xf>
    <xf numFmtId="0" fontId="75" fillId="0" borderId="0" xfId="0" applyFont="1" applyAlignment="1">
      <alignment wrapText="1"/>
    </xf>
    <xf numFmtId="0" fontId="75" fillId="0" borderId="0" xfId="0" applyFont="1" applyAlignment="1">
      <alignment horizontal="right" vertical="center"/>
    </xf>
    <xf numFmtId="188" fontId="75" fillId="0" borderId="0" xfId="0" applyNumberFormat="1" applyFont="1" applyAlignment="1">
      <alignment horizontal="left" vertical="center"/>
    </xf>
    <xf numFmtId="0" fontId="75" fillId="33" borderId="10" xfId="0" applyFont="1" applyFill="1" applyBorder="1" applyAlignment="1">
      <alignment vertical="center"/>
    </xf>
    <xf numFmtId="0" fontId="81" fillId="33" borderId="11" xfId="0" applyFont="1" applyFill="1" applyBorder="1" applyAlignment="1">
      <alignment horizontal="center" vertical="center" wrapText="1"/>
    </xf>
    <xf numFmtId="0" fontId="81" fillId="33" borderId="12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top" wrapText="1"/>
    </xf>
    <xf numFmtId="0" fontId="75" fillId="33" borderId="12" xfId="0" applyFont="1" applyFill="1" applyBorder="1" applyAlignment="1">
      <alignment horizontal="center" vertical="top" wrapText="1"/>
    </xf>
    <xf numFmtId="0" fontId="75" fillId="33" borderId="13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vertical="center" wrapText="1"/>
    </xf>
    <xf numFmtId="0" fontId="75" fillId="33" borderId="13" xfId="0" applyFont="1" applyFill="1" applyBorder="1" applyAlignment="1">
      <alignment vertical="center" wrapText="1"/>
    </xf>
    <xf numFmtId="0" fontId="81" fillId="33" borderId="12" xfId="0" applyFont="1" applyFill="1" applyBorder="1" applyAlignment="1">
      <alignment horizontal="right" vertical="center" wrapText="1"/>
    </xf>
    <xf numFmtId="0" fontId="81" fillId="0" borderId="0" xfId="0" applyFont="1" applyAlignment="1">
      <alignment/>
    </xf>
    <xf numFmtId="4" fontId="75" fillId="0" borderId="0" xfId="0" applyNumberFormat="1" applyFont="1" applyAlignment="1">
      <alignment/>
    </xf>
    <xf numFmtId="0" fontId="82" fillId="0" borderId="0" xfId="0" applyFont="1" applyAlignment="1">
      <alignment/>
    </xf>
    <xf numFmtId="0" fontId="75" fillId="0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4" fontId="75" fillId="0" borderId="0" xfId="0" applyNumberFormat="1" applyFont="1" applyAlignment="1">
      <alignment vertical="center"/>
    </xf>
    <xf numFmtId="0" fontId="81" fillId="0" borderId="0" xfId="0" applyFont="1" applyAlignment="1">
      <alignment horizontal="center" vertical="center"/>
    </xf>
    <xf numFmtId="0" fontId="75" fillId="33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vertical="center" wrapText="1"/>
    </xf>
    <xf numFmtId="4" fontId="75" fillId="0" borderId="0" xfId="0" applyNumberFormat="1" applyFont="1" applyAlignment="1">
      <alignment vertical="center" wrapText="1"/>
    </xf>
    <xf numFmtId="49" fontId="75" fillId="0" borderId="14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/>
    </xf>
    <xf numFmtId="4" fontId="81" fillId="0" borderId="0" xfId="0" applyNumberFormat="1" applyFont="1" applyAlignment="1">
      <alignment vertical="center"/>
    </xf>
    <xf numFmtId="49" fontId="75" fillId="0" borderId="0" xfId="0" applyNumberFormat="1" applyFont="1" applyAlignment="1">
      <alignment horizontal="center" vertical="center"/>
    </xf>
    <xf numFmtId="49" fontId="75" fillId="0" borderId="0" xfId="0" applyNumberFormat="1" applyFont="1" applyAlignment="1">
      <alignment horizontal="left" vertical="center" wrapText="1"/>
    </xf>
    <xf numFmtId="4" fontId="75" fillId="0" borderId="0" xfId="0" applyNumberFormat="1" applyFont="1" applyAlignment="1">
      <alignment horizontal="center" vertical="center"/>
    </xf>
    <xf numFmtId="4" fontId="75" fillId="0" borderId="0" xfId="0" applyNumberFormat="1" applyFont="1" applyAlignment="1">
      <alignment horizontal="left" vertical="center"/>
    </xf>
    <xf numFmtId="0" fontId="75" fillId="0" borderId="10" xfId="0" applyFont="1" applyBorder="1" applyAlignment="1">
      <alignment vertical="center"/>
    </xf>
    <xf numFmtId="0" fontId="75" fillId="0" borderId="10" xfId="0" applyFont="1" applyBorder="1" applyAlignment="1">
      <alignment horizontal="right" vertical="center"/>
    </xf>
    <xf numFmtId="0" fontId="75" fillId="33" borderId="15" xfId="0" applyFont="1" applyFill="1" applyBorder="1" applyAlignment="1">
      <alignment horizontal="center" vertical="center" textRotation="90" wrapText="1"/>
    </xf>
    <xf numFmtId="0" fontId="75" fillId="33" borderId="16" xfId="0" applyFont="1" applyFill="1" applyBorder="1" applyAlignment="1">
      <alignment horizontal="center" vertical="center" textRotation="90" wrapText="1"/>
    </xf>
    <xf numFmtId="0" fontId="75" fillId="33" borderId="17" xfId="0" applyFont="1" applyFill="1" applyBorder="1" applyAlignment="1">
      <alignment horizontal="center" vertical="center" textRotation="90" wrapText="1"/>
    </xf>
    <xf numFmtId="0" fontId="75" fillId="33" borderId="18" xfId="0" applyFont="1" applyFill="1" applyBorder="1" applyAlignment="1">
      <alignment horizontal="center" vertical="center" textRotation="90" wrapText="1"/>
    </xf>
    <xf numFmtId="2" fontId="75" fillId="0" borderId="11" xfId="0" applyNumberFormat="1" applyFont="1" applyFill="1" applyBorder="1" applyAlignment="1">
      <alignment horizontal="center" vertical="center"/>
    </xf>
    <xf numFmtId="2" fontId="75" fillId="0" borderId="11" xfId="0" applyNumberFormat="1" applyFont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right" vertical="center" wrapText="1"/>
    </xf>
    <xf numFmtId="0" fontId="81" fillId="0" borderId="14" xfId="0" applyFont="1" applyFill="1" applyBorder="1" applyAlignment="1">
      <alignment horizontal="right" vertical="center" wrapText="1"/>
    </xf>
    <xf numFmtId="0" fontId="75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right" vertical="center" wrapText="1"/>
    </xf>
    <xf numFmtId="0" fontId="75" fillId="0" borderId="0" xfId="0" applyFont="1" applyFill="1" applyAlignment="1">
      <alignment horizontal="center" vertical="center" wrapText="1"/>
    </xf>
    <xf numFmtId="4" fontId="75" fillId="0" borderId="0" xfId="0" applyNumberFormat="1" applyFont="1" applyFill="1" applyAlignment="1">
      <alignment horizontal="center" vertical="center" wrapText="1"/>
    </xf>
    <xf numFmtId="4" fontId="75" fillId="0" borderId="0" xfId="0" applyNumberFormat="1" applyFont="1" applyFill="1" applyAlignment="1">
      <alignment vertical="center"/>
    </xf>
    <xf numFmtId="4" fontId="81" fillId="0" borderId="0" xfId="0" applyNumberFormat="1" applyFont="1" applyFill="1" applyAlignment="1">
      <alignment vertical="center"/>
    </xf>
    <xf numFmtId="4" fontId="80" fillId="0" borderId="0" xfId="0" applyNumberFormat="1" applyFont="1" applyFill="1" applyAlignment="1">
      <alignment vertical="center"/>
    </xf>
    <xf numFmtId="4" fontId="76" fillId="0" borderId="0" xfId="0" applyNumberFormat="1" applyFont="1" applyAlignment="1">
      <alignment/>
    </xf>
    <xf numFmtId="2" fontId="75" fillId="0" borderId="11" xfId="0" applyNumberFormat="1" applyFont="1" applyFill="1" applyBorder="1" applyAlignment="1">
      <alignment horizontal="center" vertical="center" wrapText="1"/>
    </xf>
    <xf numFmtId="2" fontId="81" fillId="0" borderId="11" xfId="0" applyNumberFormat="1" applyFont="1" applyFill="1" applyBorder="1" applyAlignment="1">
      <alignment horizontal="center" vertical="center"/>
    </xf>
    <xf numFmtId="2" fontId="81" fillId="33" borderId="11" xfId="0" applyNumberFormat="1" applyFont="1" applyFill="1" applyBorder="1" applyAlignment="1">
      <alignment horizontal="center" vertical="center" wrapText="1"/>
    </xf>
    <xf numFmtId="2" fontId="75" fillId="0" borderId="0" xfId="0" applyNumberFormat="1" applyFont="1" applyAlignment="1">
      <alignment horizontal="center" vertical="center"/>
    </xf>
    <xf numFmtId="2" fontId="83" fillId="0" borderId="11" xfId="0" applyNumberFormat="1" applyFont="1" applyBorder="1" applyAlignment="1">
      <alignment horizontal="center" vertical="center"/>
    </xf>
    <xf numFmtId="2" fontId="84" fillId="0" borderId="0" xfId="0" applyNumberFormat="1" applyFont="1" applyAlignment="1">
      <alignment horizontal="center"/>
    </xf>
    <xf numFmtId="2" fontId="81" fillId="0" borderId="11" xfId="0" applyNumberFormat="1" applyFont="1" applyBorder="1" applyAlignment="1">
      <alignment horizontal="center" vertical="center"/>
    </xf>
    <xf numFmtId="2" fontId="75" fillId="33" borderId="12" xfId="0" applyNumberFormat="1" applyFont="1" applyFill="1" applyBorder="1" applyAlignment="1">
      <alignment horizontal="center" vertical="center" wrapText="1"/>
    </xf>
    <xf numFmtId="2" fontId="81" fillId="33" borderId="12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Border="1" applyAlignment="1">
      <alignment horizontal="left" vertical="center"/>
    </xf>
    <xf numFmtId="0" fontId="75" fillId="0" borderId="13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81" fillId="33" borderId="13" xfId="0" applyFont="1" applyFill="1" applyBorder="1" applyAlignment="1">
      <alignment horizontal="right" vertical="center" wrapText="1"/>
    </xf>
    <xf numFmtId="0" fontId="75" fillId="0" borderId="12" xfId="0" applyFont="1" applyFill="1" applyBorder="1" applyAlignment="1">
      <alignment horizontal="center" vertical="center" wrapText="1"/>
    </xf>
    <xf numFmtId="2" fontId="75" fillId="0" borderId="13" xfId="0" applyNumberFormat="1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/>
    </xf>
    <xf numFmtId="0" fontId="85" fillId="0" borderId="0" xfId="0" applyFont="1" applyAlignment="1">
      <alignment/>
    </xf>
    <xf numFmtId="49" fontId="9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86" fillId="0" borderId="20" xfId="0" applyFont="1" applyBorder="1" applyAlignment="1">
      <alignment horizontal="left" vertical="center" wrapText="1"/>
    </xf>
    <xf numFmtId="185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185" fontId="7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2" fontId="7" fillId="0" borderId="20" xfId="0" applyNumberFormat="1" applyFont="1" applyFill="1" applyBorder="1" applyAlignment="1">
      <alignment horizontal="center" vertical="center"/>
    </xf>
    <xf numFmtId="0" fontId="75" fillId="33" borderId="17" xfId="0" applyFont="1" applyFill="1" applyBorder="1" applyAlignment="1">
      <alignment horizontal="center" vertical="center" textRotation="90" wrapText="1"/>
    </xf>
    <xf numFmtId="0" fontId="7" fillId="34" borderId="20" xfId="0" applyFont="1" applyFill="1" applyBorder="1" applyAlignment="1">
      <alignment horizontal="left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81" fillId="0" borderId="13" xfId="0" applyFont="1" applyBorder="1" applyAlignment="1">
      <alignment horizontal="right" vertical="center" wrapText="1"/>
    </xf>
    <xf numFmtId="2" fontId="75" fillId="33" borderId="13" xfId="0" applyNumberFormat="1" applyFont="1" applyFill="1" applyBorder="1" applyAlignment="1">
      <alignment horizontal="center" vertical="center"/>
    </xf>
    <xf numFmtId="2" fontId="75" fillId="0" borderId="13" xfId="0" applyNumberFormat="1" applyFont="1" applyBorder="1" applyAlignment="1">
      <alignment horizontal="center" vertical="center"/>
    </xf>
    <xf numFmtId="0" fontId="75" fillId="33" borderId="20" xfId="0" applyFont="1" applyFill="1" applyBorder="1" applyAlignment="1">
      <alignment horizontal="center" vertical="center" textRotation="90" wrapText="1"/>
    </xf>
    <xf numFmtId="2" fontId="75" fillId="0" borderId="20" xfId="0" applyNumberFormat="1" applyFont="1" applyBorder="1" applyAlignment="1">
      <alignment horizontal="center" vertical="center" wrapText="1"/>
    </xf>
    <xf numFmtId="2" fontId="75" fillId="0" borderId="20" xfId="0" applyNumberFormat="1" applyFont="1" applyBorder="1" applyAlignment="1">
      <alignment horizontal="center" vertical="center"/>
    </xf>
    <xf numFmtId="4" fontId="7" fillId="34" borderId="20" xfId="82" applyNumberFormat="1" applyFont="1" applyFill="1" applyBorder="1" applyAlignment="1" applyProtection="1">
      <alignment horizontal="center" vertical="center"/>
      <protection/>
    </xf>
    <xf numFmtId="4" fontId="7" fillId="34" borderId="20" xfId="67" applyNumberFormat="1" applyFont="1" applyFill="1" applyBorder="1" applyAlignment="1">
      <alignment horizontal="center" vertical="center" wrapText="1"/>
      <protection/>
    </xf>
    <xf numFmtId="43" fontId="7" fillId="34" borderId="20" xfId="64" applyNumberFormat="1" applyFont="1" applyFill="1" applyBorder="1" applyAlignment="1">
      <alignment horizontal="center" vertical="center" wrapText="1"/>
      <protection/>
    </xf>
    <xf numFmtId="2" fontId="7" fillId="34" borderId="20" xfId="0" applyNumberFormat="1" applyFont="1" applyFill="1" applyBorder="1" applyAlignment="1">
      <alignment horizontal="center" vertical="center"/>
    </xf>
    <xf numFmtId="2" fontId="7" fillId="34" borderId="20" xfId="67" applyNumberFormat="1" applyFont="1" applyFill="1" applyBorder="1" applyAlignment="1">
      <alignment horizontal="center" vertical="center" wrapText="1"/>
      <protection/>
    </xf>
    <xf numFmtId="1" fontId="14" fillId="0" borderId="20" xfId="0" applyNumberFormat="1" applyFont="1" applyBorder="1" applyAlignment="1" quotePrefix="1">
      <alignment horizontal="center"/>
    </xf>
    <xf numFmtId="0" fontId="9" fillId="0" borderId="20" xfId="0" applyFont="1" applyBorder="1" applyAlignment="1">
      <alignment wrapText="1"/>
    </xf>
    <xf numFmtId="1" fontId="7" fillId="0" borderId="20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wrapText="1"/>
    </xf>
    <xf numFmtId="0" fontId="10" fillId="0" borderId="20" xfId="0" applyFont="1" applyFill="1" applyBorder="1" applyAlignment="1">
      <alignment horizontal="left" vertical="center" wrapText="1"/>
    </xf>
    <xf numFmtId="2" fontId="75" fillId="34" borderId="11" xfId="0" applyNumberFormat="1" applyFont="1" applyFill="1" applyBorder="1" applyAlignment="1">
      <alignment horizontal="left" vertical="center" wrapText="1"/>
    </xf>
    <xf numFmtId="1" fontId="9" fillId="0" borderId="20" xfId="0" applyNumberFormat="1" applyFont="1" applyBorder="1" applyAlignment="1" quotePrefix="1">
      <alignment horizontal="center"/>
    </xf>
    <xf numFmtId="0" fontId="75" fillId="0" borderId="21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2" fontId="75" fillId="0" borderId="16" xfId="0" applyNumberFormat="1" applyFont="1" applyFill="1" applyBorder="1" applyAlignment="1">
      <alignment horizontal="center" vertical="center"/>
    </xf>
    <xf numFmtId="2" fontId="75" fillId="0" borderId="17" xfId="0" applyNumberFormat="1" applyFont="1" applyFill="1" applyBorder="1" applyAlignment="1">
      <alignment horizontal="center" vertical="center"/>
    </xf>
    <xf numFmtId="2" fontId="75" fillId="0" borderId="17" xfId="0" applyNumberFormat="1" applyFont="1" applyBorder="1" applyAlignment="1">
      <alignment horizontal="center" vertical="center"/>
    </xf>
    <xf numFmtId="2" fontId="75" fillId="0" borderId="20" xfId="0" applyNumberFormat="1" applyFont="1" applyFill="1" applyBorder="1" applyAlignment="1">
      <alignment horizontal="center" vertical="center"/>
    </xf>
    <xf numFmtId="2" fontId="11" fillId="0" borderId="20" xfId="62" applyNumberFormat="1" applyFont="1" applyFill="1" applyBorder="1" applyAlignment="1">
      <alignment horizontal="center" vertical="center"/>
      <protection/>
    </xf>
    <xf numFmtId="2" fontId="7" fillId="34" borderId="20" xfId="0" applyNumberFormat="1" applyFont="1" applyFill="1" applyBorder="1" applyAlignment="1">
      <alignment horizontal="center" vertical="center" wrapText="1"/>
    </xf>
    <xf numFmtId="2" fontId="7" fillId="34" borderId="20" xfId="64" applyNumberFormat="1" applyFont="1" applyFill="1" applyBorder="1" applyAlignment="1">
      <alignment horizontal="center" vertical="center"/>
      <protection/>
    </xf>
    <xf numFmtId="2" fontId="7" fillId="0" borderId="20" xfId="67" applyNumberFormat="1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/>
    </xf>
    <xf numFmtId="0" fontId="4" fillId="35" borderId="24" xfId="71" applyFont="1" applyFill="1" applyBorder="1" applyAlignment="1">
      <alignment horizontal="right" vertical="center"/>
      <protection/>
    </xf>
    <xf numFmtId="0" fontId="2" fillId="0" borderId="24" xfId="0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81" fillId="0" borderId="25" xfId="0" applyFont="1" applyFill="1" applyBorder="1" applyAlignment="1">
      <alignment horizontal="right" vertical="center" wrapText="1"/>
    </xf>
    <xf numFmtId="0" fontId="75" fillId="0" borderId="13" xfId="0" applyFont="1" applyFill="1" applyBorder="1" applyAlignment="1">
      <alignment horizontal="center" vertical="center" wrapText="1"/>
    </xf>
    <xf numFmtId="2" fontId="75" fillId="0" borderId="13" xfId="0" applyNumberFormat="1" applyFont="1" applyFill="1" applyBorder="1" applyAlignment="1">
      <alignment horizontal="center" vertical="center"/>
    </xf>
    <xf numFmtId="2" fontId="81" fillId="0" borderId="13" xfId="0" applyNumberFormat="1" applyFont="1" applyFill="1" applyBorder="1" applyAlignment="1">
      <alignment horizontal="center" vertical="center"/>
    </xf>
    <xf numFmtId="0" fontId="75" fillId="5" borderId="20" xfId="0" applyFont="1" applyFill="1" applyBorder="1" applyAlignment="1">
      <alignment horizontal="center"/>
    </xf>
    <xf numFmtId="0" fontId="75" fillId="5" borderId="20" xfId="0" applyFont="1" applyFill="1" applyBorder="1" applyAlignment="1">
      <alignment horizontal="center" vertical="center"/>
    </xf>
    <xf numFmtId="0" fontId="81" fillId="5" borderId="20" xfId="0" applyFont="1" applyFill="1" applyBorder="1" applyAlignment="1">
      <alignment horizontal="left" vertical="center" wrapText="1"/>
    </xf>
    <xf numFmtId="0" fontId="75" fillId="5" borderId="20" xfId="0" applyFont="1" applyFill="1" applyBorder="1" applyAlignment="1">
      <alignment horizontal="center" vertical="center" wrapText="1"/>
    </xf>
    <xf numFmtId="2" fontId="75" fillId="5" borderId="20" xfId="0" applyNumberFormat="1" applyFont="1" applyFill="1" applyBorder="1" applyAlignment="1">
      <alignment horizontal="center" vertical="center" wrapText="1"/>
    </xf>
    <xf numFmtId="2" fontId="75" fillId="5" borderId="20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4" fontId="7" fillId="34" borderId="20" xfId="0" applyNumberFormat="1" applyFont="1" applyFill="1" applyBorder="1" applyAlignment="1">
      <alignment wrapText="1"/>
    </xf>
    <xf numFmtId="0" fontId="2" fillId="34" borderId="20" xfId="66" applyFont="1" applyFill="1" applyBorder="1" applyAlignment="1">
      <alignment horizontal="center" vertical="center"/>
      <protection/>
    </xf>
    <xf numFmtId="2" fontId="7" fillId="34" borderId="20" xfId="0" applyNumberFormat="1" applyFont="1" applyFill="1" applyBorder="1" applyAlignment="1" applyProtection="1">
      <alignment horizontal="center" vertical="center"/>
      <protection/>
    </xf>
    <xf numFmtId="2" fontId="7" fillId="0" borderId="20" xfId="82" applyNumberFormat="1" applyFont="1" applyFill="1" applyBorder="1" applyAlignment="1" applyProtection="1">
      <alignment horizontal="center" vertical="center"/>
      <protection/>
    </xf>
    <xf numFmtId="2" fontId="7" fillId="34" borderId="20" xfId="0" applyNumberFormat="1" applyFont="1" applyFill="1" applyBorder="1" applyAlignment="1" applyProtection="1">
      <alignment horizontal="center"/>
      <protection/>
    </xf>
    <xf numFmtId="0" fontId="75" fillId="0" borderId="20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horizontal="left" vertical="center" wrapText="1"/>
    </xf>
    <xf numFmtId="2" fontId="75" fillId="0" borderId="20" xfId="0" applyNumberFormat="1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vertical="center" wrapText="1"/>
    </xf>
    <xf numFmtId="0" fontId="2" fillId="34" borderId="20" xfId="70" applyFont="1" applyFill="1" applyBorder="1" applyAlignment="1">
      <alignment horizontal="center" vertical="center"/>
      <protection/>
    </xf>
    <xf numFmtId="2" fontId="7" fillId="34" borderId="20" xfId="82" applyNumberFormat="1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>
      <alignment wrapText="1"/>
    </xf>
    <xf numFmtId="0" fontId="2" fillId="34" borderId="20" xfId="0" applyFont="1" applyFill="1" applyBorder="1" applyAlignment="1">
      <alignment vertical="center" wrapText="1"/>
    </xf>
    <xf numFmtId="2" fontId="7" fillId="34" borderId="20" xfId="0" applyNumberFormat="1" applyFont="1" applyFill="1" applyBorder="1" applyAlignment="1">
      <alignment horizontal="right" vertical="center"/>
    </xf>
    <xf numFmtId="0" fontId="75" fillId="0" borderId="20" xfId="0" applyFont="1" applyFill="1" applyBorder="1" applyAlignment="1">
      <alignment horizontal="center"/>
    </xf>
    <xf numFmtId="0" fontId="17" fillId="34" borderId="20" xfId="0" applyFont="1" applyFill="1" applyBorder="1" applyAlignment="1">
      <alignment wrapText="1"/>
    </xf>
    <xf numFmtId="0" fontId="5" fillId="34" borderId="20" xfId="77" applyFont="1" applyFill="1" applyBorder="1" applyAlignment="1">
      <alignment horizontal="center" vertical="center"/>
      <protection/>
    </xf>
    <xf numFmtId="0" fontId="2" fillId="34" borderId="20" xfId="77" applyFont="1" applyFill="1" applyBorder="1" applyAlignment="1">
      <alignment wrapText="1"/>
      <protection/>
    </xf>
    <xf numFmtId="0" fontId="2" fillId="34" borderId="20" xfId="77" applyFont="1" applyFill="1" applyBorder="1" applyAlignment="1">
      <alignment horizontal="center" vertical="center"/>
      <protection/>
    </xf>
    <xf numFmtId="2" fontId="7" fillId="34" borderId="20" xfId="66" applyNumberFormat="1" applyFont="1" applyFill="1" applyBorder="1" applyAlignment="1" applyProtection="1">
      <alignment horizontal="center" vertical="center" wrapText="1"/>
      <protection locked="0"/>
    </xf>
    <xf numFmtId="0" fontId="2" fillId="34" borderId="20" xfId="77" applyFont="1" applyFill="1" applyBorder="1" applyAlignment="1">
      <alignment horizontal="left" vertical="center" wrapText="1"/>
      <protection/>
    </xf>
    <xf numFmtId="2" fontId="2" fillId="34" borderId="20" xfId="77" applyNumberFormat="1" applyFont="1" applyFill="1" applyBorder="1" applyAlignment="1">
      <alignment horizontal="center" vertical="center"/>
      <protection/>
    </xf>
    <xf numFmtId="0" fontId="81" fillId="0" borderId="20" xfId="0" applyFont="1" applyFill="1" applyBorder="1" applyAlignment="1">
      <alignment horizontal="left" vertical="center" wrapText="1"/>
    </xf>
    <xf numFmtId="0" fontId="75" fillId="0" borderId="20" xfId="0" applyFont="1" applyFill="1" applyBorder="1" applyAlignment="1">
      <alignment horizontal="center" vertical="center" wrapText="1"/>
    </xf>
    <xf numFmtId="2" fontId="17" fillId="34" borderId="20" xfId="66" applyNumberFormat="1" applyFont="1" applyFill="1" applyBorder="1" applyAlignment="1" applyProtection="1">
      <alignment horizontal="center" vertical="center" wrapText="1"/>
      <protection locked="0"/>
    </xf>
    <xf numFmtId="0" fontId="81" fillId="0" borderId="20" xfId="0" applyFont="1" applyBorder="1" applyAlignment="1">
      <alignment horizontal="right" vertical="center" wrapText="1"/>
    </xf>
    <xf numFmtId="2" fontId="75" fillId="33" borderId="20" xfId="0" applyNumberFormat="1" applyFont="1" applyFill="1" applyBorder="1" applyAlignment="1">
      <alignment horizontal="center" vertical="center"/>
    </xf>
    <xf numFmtId="2" fontId="81" fillId="0" borderId="20" xfId="0" applyNumberFormat="1" applyFont="1" applyBorder="1" applyAlignment="1">
      <alignment horizontal="center" vertical="center"/>
    </xf>
    <xf numFmtId="0" fontId="75" fillId="0" borderId="20" xfId="0" applyFont="1" applyFill="1" applyBorder="1" applyAlignment="1">
      <alignment horizontal="right" vertical="center" wrapText="1"/>
    </xf>
    <xf numFmtId="0" fontId="81" fillId="0" borderId="20" xfId="0" applyFont="1" applyFill="1" applyBorder="1" applyAlignment="1">
      <alignment horizontal="right" vertical="center" wrapText="1"/>
    </xf>
    <xf numFmtId="2" fontId="81" fillId="0" borderId="20" xfId="0" applyNumberFormat="1" applyFont="1" applyFill="1" applyBorder="1" applyAlignment="1">
      <alignment horizontal="center" vertical="center"/>
    </xf>
    <xf numFmtId="0" fontId="86" fillId="0" borderId="20" xfId="0" applyFont="1" applyBorder="1" applyAlignment="1">
      <alignment horizontal="left" vertical="top" wrapText="1"/>
    </xf>
    <xf numFmtId="2" fontId="7" fillId="0" borderId="24" xfId="0" applyNumberFormat="1" applyFont="1" applyBorder="1" applyAlignment="1">
      <alignment horizontal="left" vertical="center"/>
    </xf>
    <xf numFmtId="2" fontId="2" fillId="0" borderId="24" xfId="0" applyNumberFormat="1" applyFont="1" applyBorder="1" applyAlignment="1">
      <alignment vertical="center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7" xfId="0" applyFont="1" applyFill="1" applyBorder="1" applyAlignment="1">
      <alignment horizontal="center" vertical="center" textRotation="90" wrapText="1"/>
    </xf>
    <xf numFmtId="0" fontId="75" fillId="33" borderId="14" xfId="0" applyFont="1" applyFill="1" applyBorder="1" applyAlignment="1">
      <alignment horizontal="center" vertical="center" wrapText="1"/>
    </xf>
    <xf numFmtId="2" fontId="75" fillId="33" borderId="11" xfId="0" applyNumberFormat="1" applyFont="1" applyFill="1" applyBorder="1" applyAlignment="1">
      <alignment horizontal="center" vertical="center" wrapText="1"/>
    </xf>
    <xf numFmtId="2" fontId="75" fillId="34" borderId="20" xfId="0" applyNumberFormat="1" applyFont="1" applyFill="1" applyBorder="1" applyAlignment="1">
      <alignment horizontal="center" vertical="center"/>
    </xf>
    <xf numFmtId="4" fontId="7" fillId="34" borderId="20" xfId="65" applyNumberFormat="1" applyFont="1" applyFill="1" applyBorder="1" applyAlignment="1">
      <alignment horizontal="center" vertical="center" wrapText="1"/>
      <protection/>
    </xf>
    <xf numFmtId="2" fontId="75" fillId="34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17" fillId="0" borderId="20" xfId="0" applyFont="1" applyFill="1" applyBorder="1" applyAlignment="1">
      <alignment wrapText="1"/>
    </xf>
    <xf numFmtId="0" fontId="5" fillId="0" borderId="20" xfId="77" applyFont="1" applyFill="1" applyBorder="1" applyAlignment="1">
      <alignment horizontal="center" vertical="center"/>
      <protection/>
    </xf>
    <xf numFmtId="2" fontId="17" fillId="0" borderId="2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" fillId="0" borderId="20" xfId="77" applyFont="1" applyFill="1" applyBorder="1" applyAlignment="1">
      <alignment wrapText="1"/>
      <protection/>
    </xf>
    <xf numFmtId="0" fontId="2" fillId="0" borderId="20" xfId="77" applyFont="1" applyFill="1" applyBorder="1" applyAlignment="1">
      <alignment horizontal="center" vertical="center"/>
      <protection/>
    </xf>
    <xf numFmtId="2" fontId="7" fillId="0" borderId="20" xfId="66" applyNumberFormat="1" applyFont="1" applyFill="1" applyBorder="1" applyAlignment="1" applyProtection="1">
      <alignment horizontal="center" vertical="center" wrapText="1"/>
      <protection locked="0"/>
    </xf>
    <xf numFmtId="2" fontId="7" fillId="0" borderId="20" xfId="64" applyNumberFormat="1" applyFont="1" applyFill="1" applyBorder="1" applyAlignment="1">
      <alignment horizontal="center" vertical="center"/>
      <protection/>
    </xf>
    <xf numFmtId="2" fontId="7" fillId="0" borderId="20" xfId="67" applyNumberFormat="1" applyFont="1" applyFill="1" applyBorder="1" applyAlignment="1">
      <alignment horizontal="center" vertical="center" wrapText="1"/>
      <protection/>
    </xf>
    <xf numFmtId="0" fontId="2" fillId="0" borderId="20" xfId="77" applyFont="1" applyFill="1" applyBorder="1" applyAlignment="1">
      <alignment horizontal="left" vertical="center" wrapText="1"/>
      <protection/>
    </xf>
    <xf numFmtId="2" fontId="2" fillId="0" borderId="20" xfId="77" applyNumberFormat="1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vertical="center" wrapText="1"/>
    </xf>
    <xf numFmtId="0" fontId="75" fillId="34" borderId="20" xfId="0" applyFont="1" applyFill="1" applyBorder="1" applyAlignment="1">
      <alignment horizontal="center" vertical="center" textRotation="90" wrapText="1"/>
    </xf>
    <xf numFmtId="2" fontId="7" fillId="34" borderId="20" xfId="63" applyNumberFormat="1" applyFont="1" applyFill="1" applyBorder="1" applyAlignment="1">
      <alignment horizontal="center" vertical="center"/>
      <protection/>
    </xf>
    <xf numFmtId="0" fontId="2" fillId="34" borderId="20" xfId="77" applyFont="1" applyFill="1" applyBorder="1" applyAlignment="1">
      <alignment vertical="center" wrapText="1"/>
      <protection/>
    </xf>
    <xf numFmtId="0" fontId="7" fillId="34" borderId="20" xfId="66" applyFont="1" applyFill="1" applyBorder="1" applyAlignment="1">
      <alignment horizontal="center" vertical="center"/>
      <protection/>
    </xf>
    <xf numFmtId="0" fontId="20" fillId="34" borderId="0" xfId="0" applyFont="1" applyFill="1" applyAlignment="1">
      <alignment/>
    </xf>
    <xf numFmtId="0" fontId="7" fillId="34" borderId="20" xfId="70" applyFont="1" applyFill="1" applyBorder="1" applyAlignment="1">
      <alignment horizontal="center" vertical="center"/>
      <protection/>
    </xf>
    <xf numFmtId="0" fontId="75" fillId="34" borderId="2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86" fillId="34" borderId="20" xfId="0" applyNumberFormat="1" applyFont="1" applyFill="1" applyBorder="1" applyAlignment="1">
      <alignment horizontal="center" vertical="center"/>
    </xf>
    <xf numFmtId="0" fontId="81" fillId="34" borderId="20" xfId="0" applyFont="1" applyFill="1" applyBorder="1" applyAlignment="1">
      <alignment horizontal="left" vertical="center" wrapText="1"/>
    </xf>
    <xf numFmtId="0" fontId="81" fillId="34" borderId="20" xfId="0" applyFont="1" applyFill="1" applyBorder="1" applyAlignment="1">
      <alignment horizontal="right" vertical="center" wrapText="1"/>
    </xf>
    <xf numFmtId="0" fontId="75" fillId="34" borderId="20" xfId="0" applyFont="1" applyFill="1" applyBorder="1" applyAlignment="1">
      <alignment horizontal="center" vertical="center" wrapText="1"/>
    </xf>
    <xf numFmtId="2" fontId="75" fillId="36" borderId="20" xfId="0" applyNumberFormat="1" applyFont="1" applyFill="1" applyBorder="1" applyAlignment="1">
      <alignment horizontal="center" vertical="center"/>
    </xf>
    <xf numFmtId="2" fontId="81" fillId="34" borderId="20" xfId="0" applyNumberFormat="1" applyFont="1" applyFill="1" applyBorder="1" applyAlignment="1">
      <alignment horizontal="center" vertical="center"/>
    </xf>
    <xf numFmtId="0" fontId="75" fillId="34" borderId="20" xfId="0" applyFont="1" applyFill="1" applyBorder="1" applyAlignment="1">
      <alignment horizontal="right" vertical="center" wrapText="1"/>
    </xf>
    <xf numFmtId="0" fontId="75" fillId="34" borderId="0" xfId="0" applyFont="1" applyFill="1" applyAlignment="1">
      <alignment vertical="center"/>
    </xf>
    <xf numFmtId="0" fontId="81" fillId="34" borderId="20" xfId="0" applyFont="1" applyFill="1" applyBorder="1" applyAlignment="1">
      <alignment horizontal="center"/>
    </xf>
    <xf numFmtId="0" fontId="82" fillId="34" borderId="0" xfId="0" applyFont="1" applyFill="1" applyAlignment="1">
      <alignment/>
    </xf>
    <xf numFmtId="0" fontId="7" fillId="34" borderId="20" xfId="0" applyFont="1" applyFill="1" applyBorder="1" applyAlignment="1">
      <alignment horizontal="center" vertical="center" wrapText="1"/>
    </xf>
    <xf numFmtId="185" fontId="7" fillId="34" borderId="20" xfId="0" applyNumberFormat="1" applyFont="1" applyFill="1" applyBorder="1" applyAlignment="1">
      <alignment horizontal="center" vertical="center"/>
    </xf>
    <xf numFmtId="43" fontId="86" fillId="34" borderId="20" xfId="64" applyNumberFormat="1" applyFont="1" applyFill="1" applyBorder="1" applyAlignment="1">
      <alignment horizontal="center" vertical="center"/>
      <protection/>
    </xf>
    <xf numFmtId="2" fontId="8" fillId="34" borderId="20" xfId="0" applyNumberFormat="1" applyFont="1" applyFill="1" applyBorder="1" applyAlignment="1">
      <alignment horizontal="center" vertical="center"/>
    </xf>
    <xf numFmtId="2" fontId="8" fillId="34" borderId="20" xfId="63" applyNumberFormat="1" applyFont="1" applyFill="1" applyBorder="1" applyAlignment="1">
      <alignment horizontal="center" vertical="center"/>
      <protection/>
    </xf>
    <xf numFmtId="0" fontId="85" fillId="34" borderId="0" xfId="0" applyFont="1" applyFill="1" applyAlignment="1">
      <alignment/>
    </xf>
    <xf numFmtId="185" fontId="7" fillId="34" borderId="20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1" fontId="7" fillId="34" borderId="20" xfId="0" applyNumberFormat="1" applyFont="1" applyFill="1" applyBorder="1" applyAlignment="1">
      <alignment horizontal="center"/>
    </xf>
    <xf numFmtId="185" fontId="7" fillId="34" borderId="20" xfId="0" applyNumberFormat="1" applyFont="1" applyFill="1" applyBorder="1" applyAlignment="1" quotePrefix="1">
      <alignment horizontal="center"/>
    </xf>
    <xf numFmtId="3" fontId="7" fillId="34" borderId="20" xfId="0" applyNumberFormat="1" applyFont="1" applyFill="1" applyBorder="1" applyAlignment="1">
      <alignment horizontal="center"/>
    </xf>
    <xf numFmtId="1" fontId="9" fillId="34" borderId="20" xfId="0" applyNumberFormat="1" applyFont="1" applyFill="1" applyBorder="1" applyAlignment="1" quotePrefix="1">
      <alignment horizontal="center"/>
    </xf>
    <xf numFmtId="1" fontId="14" fillId="34" borderId="20" xfId="0" applyNumberFormat="1" applyFont="1" applyFill="1" applyBorder="1" applyAlignment="1" quotePrefix="1">
      <alignment horizontal="center"/>
    </xf>
    <xf numFmtId="0" fontId="9" fillId="34" borderId="20" xfId="0" applyFont="1" applyFill="1" applyBorder="1" applyAlignment="1">
      <alignment wrapText="1"/>
    </xf>
    <xf numFmtId="0" fontId="15" fillId="34" borderId="20" xfId="0" applyFont="1" applyFill="1" applyBorder="1" applyAlignment="1">
      <alignment horizontal="center"/>
    </xf>
    <xf numFmtId="0" fontId="75" fillId="36" borderId="20" xfId="0" applyFont="1" applyFill="1" applyBorder="1" applyAlignment="1">
      <alignment horizontal="center" vertical="center" textRotation="90" wrapText="1"/>
    </xf>
    <xf numFmtId="2" fontId="7" fillId="34" borderId="20" xfId="0" applyNumberFormat="1" applyFont="1" applyFill="1" applyBorder="1" applyAlignment="1">
      <alignment horizontal="center"/>
    </xf>
    <xf numFmtId="1" fontId="7" fillId="34" borderId="20" xfId="0" applyNumberFormat="1" applyFont="1" applyFill="1" applyBorder="1" applyAlignment="1">
      <alignment horizontal="center" vertical="center"/>
    </xf>
    <xf numFmtId="185" fontId="7" fillId="34" borderId="20" xfId="0" applyNumberFormat="1" applyFont="1" applyFill="1" applyBorder="1" applyAlignment="1">
      <alignment horizontal="center" vertical="center" wrapText="1"/>
    </xf>
    <xf numFmtId="2" fontId="7" fillId="34" borderId="20" xfId="0" applyNumberFormat="1" applyFont="1" applyFill="1" applyBorder="1" applyAlignment="1" quotePrefix="1">
      <alignment horizontal="center"/>
    </xf>
    <xf numFmtId="2" fontId="15" fillId="34" borderId="20" xfId="0" applyNumberFormat="1" applyFont="1" applyFill="1" applyBorder="1" applyAlignment="1" quotePrefix="1">
      <alignment horizontal="center"/>
    </xf>
    <xf numFmtId="1" fontId="9" fillId="34" borderId="20" xfId="0" applyNumberFormat="1" applyFont="1" applyFill="1" applyBorder="1" applyAlignment="1">
      <alignment horizontal="center" wrapText="1"/>
    </xf>
    <xf numFmtId="1" fontId="10" fillId="34" borderId="20" xfId="0" applyNumberFormat="1" applyFont="1" applyFill="1" applyBorder="1" applyAlignment="1">
      <alignment horizontal="center" wrapText="1"/>
    </xf>
    <xf numFmtId="0" fontId="85" fillId="34" borderId="20" xfId="0" applyFont="1" applyFill="1" applyBorder="1" applyAlignment="1">
      <alignment/>
    </xf>
    <xf numFmtId="0" fontId="85" fillId="34" borderId="20" xfId="0" applyFont="1" applyFill="1" applyBorder="1" applyAlignment="1">
      <alignment wrapText="1"/>
    </xf>
    <xf numFmtId="0" fontId="85" fillId="34" borderId="20" xfId="0" applyFont="1" applyFill="1" applyBorder="1" applyAlignment="1">
      <alignment horizontal="center" vertical="center"/>
    </xf>
    <xf numFmtId="0" fontId="85" fillId="34" borderId="20" xfId="0" applyFont="1" applyFill="1" applyBorder="1" applyAlignment="1">
      <alignment horizontal="center"/>
    </xf>
    <xf numFmtId="2" fontId="9" fillId="34" borderId="20" xfId="0" applyNumberFormat="1" applyFont="1" applyFill="1" applyBorder="1" applyAlignment="1">
      <alignment horizontal="center"/>
    </xf>
    <xf numFmtId="2" fontId="14" fillId="34" borderId="20" xfId="0" applyNumberFormat="1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 wrapText="1"/>
    </xf>
    <xf numFmtId="0" fontId="9" fillId="34" borderId="20" xfId="0" applyFont="1" applyFill="1" applyBorder="1" applyAlignment="1">
      <alignment horizontal="center"/>
    </xf>
    <xf numFmtId="1" fontId="9" fillId="34" borderId="20" xfId="0" applyNumberFormat="1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87" fillId="0" borderId="0" xfId="0" applyFont="1" applyFill="1" applyAlignment="1">
      <alignment horizontal="center" vertical="center"/>
    </xf>
    <xf numFmtId="0" fontId="0" fillId="33" borderId="10" xfId="0" applyFill="1" applyBorder="1" applyAlignment="1">
      <alignment/>
    </xf>
    <xf numFmtId="0" fontId="75" fillId="33" borderId="11" xfId="0" applyFont="1" applyFill="1" applyBorder="1" applyAlignment="1">
      <alignment horizontal="right" vertical="center"/>
    </xf>
    <xf numFmtId="0" fontId="81" fillId="33" borderId="11" xfId="0" applyFont="1" applyFill="1" applyBorder="1" applyAlignment="1">
      <alignment horizontal="right" vertical="center"/>
    </xf>
    <xf numFmtId="0" fontId="77" fillId="0" borderId="0" xfId="0" applyFont="1" applyFill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75" fillId="0" borderId="26" xfId="59" applyFont="1" applyFill="1" applyBorder="1" applyAlignment="1">
      <alignment horizontal="center"/>
      <protection/>
    </xf>
    <xf numFmtId="0" fontId="75" fillId="33" borderId="11" xfId="0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right" vertical="center" wrapText="1"/>
    </xf>
    <xf numFmtId="0" fontId="83" fillId="33" borderId="11" xfId="0" applyFont="1" applyFill="1" applyBorder="1" applyAlignment="1">
      <alignment horizontal="right" vertical="center"/>
    </xf>
    <xf numFmtId="0" fontId="88" fillId="0" borderId="0" xfId="0" applyFont="1" applyFill="1" applyAlignment="1">
      <alignment horizontal="center" vertical="center"/>
    </xf>
    <xf numFmtId="2" fontId="88" fillId="0" borderId="0" xfId="0" applyNumberFormat="1" applyFont="1" applyFill="1" applyAlignment="1">
      <alignment horizontal="center" vertical="center"/>
    </xf>
    <xf numFmtId="49" fontId="75" fillId="33" borderId="11" xfId="0" applyNumberFormat="1" applyFont="1" applyFill="1" applyBorder="1" applyAlignment="1">
      <alignment horizontal="center" vertical="center" textRotation="90" wrapText="1"/>
    </xf>
    <xf numFmtId="49" fontId="75" fillId="33" borderId="17" xfId="0" applyNumberFormat="1" applyFont="1" applyFill="1" applyBorder="1" applyAlignment="1">
      <alignment horizontal="center" vertical="center" textRotation="90" wrapText="1"/>
    </xf>
    <xf numFmtId="0" fontId="75" fillId="33" borderId="17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textRotation="90" wrapText="1"/>
    </xf>
    <xf numFmtId="0" fontId="75" fillId="33" borderId="17" xfId="0" applyFont="1" applyFill="1" applyBorder="1" applyAlignment="1">
      <alignment horizontal="center" vertical="center" textRotation="90" wrapText="1"/>
    </xf>
    <xf numFmtId="2" fontId="7" fillId="34" borderId="27" xfId="0" applyNumberFormat="1" applyFont="1" applyFill="1" applyBorder="1" applyAlignment="1">
      <alignment horizontal="center" vertical="center"/>
    </xf>
    <xf numFmtId="2" fontId="75" fillId="0" borderId="25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2009-08-20_BKUS_20.korpuss_Tame_PASUT._LVM_T sejums_2013" xfId="62"/>
    <cellStyle name="Normal_Būvdarbi" xfId="63"/>
    <cellStyle name="Normal_CBalozi darba tame (Ainars)(2)" xfId="64"/>
    <cellStyle name="Normal_Dzivoklis Alberta iela" xfId="65"/>
    <cellStyle name="Normal_Sheet1 2" xfId="66"/>
    <cellStyle name="Normal_tamlok" xfId="67"/>
    <cellStyle name="Note" xfId="68"/>
    <cellStyle name="Output" xfId="69"/>
    <cellStyle name="Parastais 2 3" xfId="70"/>
    <cellStyle name="Parastais 4 2" xfId="71"/>
    <cellStyle name="Parastais 6" xfId="72"/>
    <cellStyle name="Parastais 7" xfId="73"/>
    <cellStyle name="Percent" xfId="74"/>
    <cellStyle name="Result" xfId="75"/>
    <cellStyle name="Result2" xfId="76"/>
    <cellStyle name="Stils 1" xfId="77"/>
    <cellStyle name="Style 1" xfId="78"/>
    <cellStyle name="Title" xfId="79"/>
    <cellStyle name="Total" xfId="80"/>
    <cellStyle name="Warning Text" xfId="81"/>
    <cellStyle name="Обычный_33. OZOLNIEKU NOVADA DOME_OZO SKOLA_TELPU, GAITENU, KAPNU TELPU REMONTS_TAME_VADIMS_2011_02_25_melnraksts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zoomScale="200" zoomScaleNormal="200" zoomScalePageLayoutView="0" workbookViewId="0" topLeftCell="A19">
      <selection activeCell="B20" sqref="B20"/>
    </sheetView>
  </sheetViews>
  <sheetFormatPr defaultColWidth="8.3984375" defaultRowHeight="14.25"/>
  <cols>
    <col min="1" max="1" width="11" style="30" customWidth="1"/>
    <col min="2" max="2" width="47.59765625" style="30" customWidth="1"/>
    <col min="3" max="3" width="23.59765625" style="30" customWidth="1"/>
    <col min="4" max="4" width="8.3984375" style="30" customWidth="1"/>
    <col min="5" max="5" width="10.5" style="30" customWidth="1"/>
    <col min="6" max="16384" width="8.3984375" style="30" customWidth="1"/>
  </cols>
  <sheetData>
    <row r="1" ht="14.25">
      <c r="C1" s="1" t="s">
        <v>0</v>
      </c>
    </row>
    <row r="2" ht="14.25">
      <c r="C2" s="1" t="s">
        <v>1</v>
      </c>
    </row>
    <row r="3" ht="15.75">
      <c r="C3" s="1" t="s">
        <v>2</v>
      </c>
    </row>
    <row r="4" ht="14.25">
      <c r="C4" s="1" t="s">
        <v>3</v>
      </c>
    </row>
    <row r="5" ht="14.25">
      <c r="C5" s="2"/>
    </row>
    <row r="6" ht="14.25">
      <c r="C6" s="1" t="s">
        <v>4</v>
      </c>
    </row>
    <row r="7" ht="14.25"/>
    <row r="8" ht="14.25"/>
    <row r="9" ht="14.25"/>
    <row r="10" spans="1:3" s="3" customFormat="1" ht="17.25" customHeight="1">
      <c r="A10" s="255" t="s">
        <v>5</v>
      </c>
      <c r="B10" s="255"/>
      <c r="C10" s="255"/>
    </row>
    <row r="11" spans="1:3" ht="12.75" customHeight="1">
      <c r="A11" s="4"/>
      <c r="B11" s="4"/>
      <c r="C11" s="4"/>
    </row>
    <row r="12" spans="1:8" s="7" customFormat="1" ht="18.75">
      <c r="A12" s="5" t="s">
        <v>55</v>
      </c>
      <c r="B12" s="6"/>
      <c r="D12" s="8"/>
      <c r="E12" s="8"/>
      <c r="F12" s="6"/>
      <c r="G12" s="9"/>
      <c r="H12" s="10"/>
    </row>
    <row r="13" spans="1:25" s="11" customFormat="1" ht="12.75" customHeight="1">
      <c r="A13" s="11" t="s">
        <v>56</v>
      </c>
      <c r="C13" s="12"/>
      <c r="U13" s="7"/>
      <c r="V13" s="7"/>
      <c r="W13" s="7"/>
      <c r="X13" s="7"/>
      <c r="Y13" s="7"/>
    </row>
    <row r="14" spans="1:25" s="11" customFormat="1" ht="12.75" customHeight="1">
      <c r="A14" s="11" t="s">
        <v>6</v>
      </c>
      <c r="C14" s="12"/>
      <c r="U14" s="7"/>
      <c r="V14" s="7"/>
      <c r="W14" s="7"/>
      <c r="X14" s="7"/>
      <c r="Y14" s="7"/>
    </row>
    <row r="15" spans="1:32" s="7" customFormat="1" ht="12.75" customHeight="1">
      <c r="A15" s="13"/>
      <c r="B15" s="14"/>
      <c r="F15" s="15"/>
      <c r="K15" s="15"/>
      <c r="Q15" s="16"/>
      <c r="R15" s="16"/>
      <c r="S15" s="16"/>
      <c r="T15" s="16"/>
      <c r="Z15" s="16"/>
      <c r="AA15" s="16"/>
      <c r="AB15" s="16"/>
      <c r="AC15" s="16"/>
      <c r="AD15" s="16"/>
      <c r="AE15" s="16"/>
      <c r="AF15" s="16"/>
    </row>
    <row r="16" spans="2:25" s="11" customFormat="1" ht="12.75" customHeight="1">
      <c r="B16" s="17"/>
      <c r="C16" s="17" t="str">
        <f>'1-2'!P9</f>
        <v> Tāme sastādīta: 2017.gada </v>
      </c>
      <c r="D16" s="18"/>
      <c r="U16" s="7"/>
      <c r="V16" s="7"/>
      <c r="W16" s="7"/>
      <c r="X16" s="7"/>
      <c r="Y16" s="7"/>
    </row>
    <row r="17" spans="1:25" ht="12.75" customHeight="1">
      <c r="A17" s="19"/>
      <c r="B17" s="256"/>
      <c r="C17" s="256"/>
      <c r="U17" s="7"/>
      <c r="V17" s="7"/>
      <c r="W17" s="7"/>
      <c r="X17" s="7"/>
      <c r="Y17" s="7"/>
    </row>
    <row r="18" spans="1:3" s="7" customFormat="1" ht="22.5" customHeight="1">
      <c r="A18" s="20" t="s">
        <v>7</v>
      </c>
      <c r="B18" s="21" t="s">
        <v>8</v>
      </c>
      <c r="C18" s="21" t="s">
        <v>9</v>
      </c>
    </row>
    <row r="19" spans="1:3" s="7" customFormat="1" ht="12.75">
      <c r="A19" s="22"/>
      <c r="B19" s="23"/>
      <c r="C19" s="23"/>
    </row>
    <row r="20" spans="1:3" s="7" customFormat="1" ht="29.25" customHeight="1">
      <c r="A20" s="24">
        <v>1</v>
      </c>
      <c r="B20" s="25" t="s">
        <v>154</v>
      </c>
      <c r="C20" s="77">
        <f>Kopsavilkums!D24</f>
        <v>0</v>
      </c>
    </row>
    <row r="21" spans="1:3" s="7" customFormat="1" ht="29.25" customHeight="1">
      <c r="A21" s="24"/>
      <c r="B21" s="25" t="s">
        <v>225</v>
      </c>
      <c r="C21" s="77">
        <f>C20*0.05</f>
        <v>0</v>
      </c>
    </row>
    <row r="22" spans="1:3" s="7" customFormat="1" ht="12.75">
      <c r="A22" s="26"/>
      <c r="B22" s="27" t="s">
        <v>10</v>
      </c>
      <c r="C22" s="78">
        <f>SUM(C20)</f>
        <v>0</v>
      </c>
    </row>
    <row r="23" spans="1:5" s="7" customFormat="1" ht="12.75">
      <c r="A23" s="257" t="s">
        <v>11</v>
      </c>
      <c r="B23" s="257"/>
      <c r="C23" s="57">
        <f>ROUND((C22)*0.21,2)</f>
        <v>0</v>
      </c>
      <c r="E23" s="28"/>
    </row>
    <row r="24" spans="1:5" s="7" customFormat="1" ht="15.75" customHeight="1">
      <c r="A24" s="258" t="s">
        <v>12</v>
      </c>
      <c r="B24" s="258"/>
      <c r="C24" s="78">
        <f>C22+C23</f>
        <v>0</v>
      </c>
      <c r="E24" s="29"/>
    </row>
    <row r="25" spans="2:5" s="7" customFormat="1" ht="15">
      <c r="B25" s="30"/>
      <c r="C25"/>
      <c r="E25" s="30"/>
    </row>
    <row r="26" spans="1:5" s="7" customFormat="1" ht="15">
      <c r="A26"/>
      <c r="B26" s="30"/>
      <c r="C26"/>
      <c r="E26" s="30"/>
    </row>
    <row r="27" spans="1:5" s="7" customFormat="1" ht="15">
      <c r="A27" s="7" t="str">
        <f>'1-2'!A47</f>
        <v>Sastādīja: ______________________</v>
      </c>
      <c r="B27" s="30"/>
      <c r="C27"/>
      <c r="E27" s="30"/>
    </row>
    <row r="28" spans="1:5" s="7" customFormat="1" ht="15">
      <c r="A28" s="7" t="str">
        <f>'1-2'!A48</f>
        <v>Sertifikāta Nr.</v>
      </c>
      <c r="B28" s="30"/>
      <c r="C28"/>
      <c r="E28" s="30"/>
    </row>
    <row r="29" spans="1:5" s="7" customFormat="1" ht="15">
      <c r="A29" s="31"/>
      <c r="B29" s="30"/>
      <c r="C29" s="11"/>
      <c r="E29" s="30"/>
    </row>
    <row r="30" spans="1:5" s="7" customFormat="1" ht="15">
      <c r="A30"/>
      <c r="B30" s="30"/>
      <c r="C30" s="11"/>
      <c r="E30" s="30"/>
    </row>
    <row r="31" spans="1:5" s="7" customFormat="1" ht="15">
      <c r="A31" s="30"/>
      <c r="B31" s="30"/>
      <c r="C31" s="30"/>
      <c r="E31" s="30"/>
    </row>
    <row r="32" spans="1:5" s="7" customFormat="1" ht="15">
      <c r="A32" s="30"/>
      <c r="B32" s="30"/>
      <c r="C32" s="30"/>
      <c r="E32" s="30"/>
    </row>
    <row r="33" spans="1:5" s="7" customFormat="1" ht="15">
      <c r="A33" s="30"/>
      <c r="B33" s="30"/>
      <c r="C33" s="30"/>
      <c r="E33" s="30"/>
    </row>
    <row r="34" spans="1:5" s="7" customFormat="1" ht="15">
      <c r="A34" s="30"/>
      <c r="B34" s="30"/>
      <c r="C34" s="30"/>
      <c r="E34" s="30"/>
    </row>
    <row r="35" spans="1:5" s="7" customFormat="1" ht="15">
      <c r="A35" s="30"/>
      <c r="B35" s="30"/>
      <c r="C35" s="30"/>
      <c r="E35" s="30"/>
    </row>
    <row r="36" spans="1:5" s="7" customFormat="1" ht="15">
      <c r="A36" s="30"/>
      <c r="B36" s="30"/>
      <c r="C36" s="30"/>
      <c r="E36" s="30"/>
    </row>
    <row r="37" spans="1:5" s="7" customFormat="1" ht="15">
      <c r="A37" s="30"/>
      <c r="B37" s="30"/>
      <c r="C37" s="30"/>
      <c r="E37" s="30"/>
    </row>
  </sheetData>
  <sheetProtection/>
  <mergeCells count="4">
    <mergeCell ref="A10:C10"/>
    <mergeCell ref="B17:C17"/>
    <mergeCell ref="A23:B23"/>
    <mergeCell ref="A24:B24"/>
  </mergeCells>
  <printOptions horizontalCentered="1"/>
  <pageMargins left="0.7480314960629921" right="0.7480314960629921" top="1.3779527559055118" bottom="1.3779527559055118" header="0.984251968503937" footer="0.984251968503937"/>
  <pageSetup fitToHeight="0" fitToWidth="0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200" zoomScaleNormal="200" zoomScalePageLayoutView="0" workbookViewId="0" topLeftCell="A12">
      <selection activeCell="D21" sqref="D21"/>
    </sheetView>
  </sheetViews>
  <sheetFormatPr defaultColWidth="8.3984375" defaultRowHeight="14.25"/>
  <cols>
    <col min="1" max="1" width="4.69921875" style="44" customWidth="1"/>
    <col min="2" max="2" width="5.8984375" style="44" customWidth="1"/>
    <col min="3" max="3" width="30.5" style="44" customWidth="1"/>
    <col min="4" max="4" width="10.3984375" style="44" customWidth="1"/>
    <col min="5" max="5" width="9.5" style="44" customWidth="1"/>
    <col min="6" max="6" width="10.59765625" style="44" customWidth="1"/>
    <col min="7" max="7" width="10.5" style="44" customWidth="1"/>
    <col min="8" max="8" width="9.5" style="44" customWidth="1"/>
    <col min="9" max="9" width="8.3984375" style="44" customWidth="1"/>
    <col min="10" max="10" width="11" style="44" customWidth="1"/>
    <col min="11" max="11" width="9.19921875" style="44" customWidth="1"/>
    <col min="12" max="13" width="9.09765625" style="44" customWidth="1"/>
    <col min="14" max="16384" width="8.3984375" style="44" customWidth="1"/>
  </cols>
  <sheetData>
    <row r="1" spans="1:9" ht="18" customHeight="1">
      <c r="A1" s="259" t="s">
        <v>13</v>
      </c>
      <c r="B1" s="259"/>
      <c r="C1" s="259"/>
      <c r="D1" s="259"/>
      <c r="E1" s="259"/>
      <c r="F1" s="259"/>
      <c r="G1" s="259"/>
      <c r="H1" s="259"/>
      <c r="I1" s="31"/>
    </row>
    <row r="2" spans="1:9" ht="18" customHeight="1">
      <c r="A2" s="260" t="s">
        <v>154</v>
      </c>
      <c r="B2" s="260"/>
      <c r="C2" s="260"/>
      <c r="D2" s="260"/>
      <c r="E2" s="260"/>
      <c r="F2" s="260"/>
      <c r="G2" s="260"/>
      <c r="H2" s="260"/>
      <c r="I2" s="31"/>
    </row>
    <row r="3" spans="1:9" ht="11.25" customHeight="1">
      <c r="A3" s="261" t="s">
        <v>14</v>
      </c>
      <c r="B3" s="261"/>
      <c r="C3" s="261"/>
      <c r="D3" s="261"/>
      <c r="E3" s="261"/>
      <c r="F3" s="261"/>
      <c r="G3" s="261"/>
      <c r="H3" s="261"/>
      <c r="I3" s="31"/>
    </row>
    <row r="4" spans="1:9" ht="18.75">
      <c r="A4" s="5" t="str">
        <f>'1-2'!A3</f>
        <v>Būves nosaukums: PII "Zvaigznīte" energoefektivitātes uzlabošana. ēkas fasādes apliecinājuma karte</v>
      </c>
      <c r="B4" s="32"/>
      <c r="D4" s="33"/>
      <c r="E4" s="33"/>
      <c r="F4" s="33"/>
      <c r="G4" s="32"/>
      <c r="H4" s="32"/>
      <c r="I4" s="31"/>
    </row>
    <row r="5" spans="1:9" ht="14.25">
      <c r="A5" s="5" t="str">
        <f>'1-2'!A4</f>
        <v>Objekta nosaukums: Drenāžas tīklu un lietusūdens kanalizācijas tīklu izbūve</v>
      </c>
      <c r="C5" s="34"/>
      <c r="D5" s="35"/>
      <c r="E5" s="36"/>
      <c r="F5" s="36"/>
      <c r="I5" s="36"/>
    </row>
    <row r="6" spans="1:3" ht="12.75" customHeight="1">
      <c r="A6" s="5" t="str">
        <f>'1-2'!A5</f>
        <v>Objekta adrese:   Jaunatnes iela 2, Valdlauči, Ķekavas pag., ķekavas nov.</v>
      </c>
      <c r="C6" s="12"/>
    </row>
    <row r="7" spans="1:3" ht="12.75" customHeight="1">
      <c r="A7" s="5" t="str">
        <f>'1-2'!A6</f>
        <v>Pasūtījuma Nr.:      </v>
      </c>
      <c r="C7" s="12"/>
    </row>
    <row r="8" spans="1:2" ht="12.75" customHeight="1">
      <c r="A8" s="13"/>
      <c r="B8" s="14"/>
    </row>
    <row r="9" spans="1:9" ht="14.25">
      <c r="A9" s="5"/>
      <c r="D9" s="5"/>
      <c r="E9" s="5"/>
      <c r="F9" s="17" t="s">
        <v>15</v>
      </c>
      <c r="G9" s="37">
        <f>D24</f>
        <v>0</v>
      </c>
      <c r="I9" s="31"/>
    </row>
    <row r="10" spans="3:9" ht="14.25">
      <c r="C10" s="38"/>
      <c r="F10" s="17" t="s">
        <v>16</v>
      </c>
      <c r="G10" s="37">
        <f>H19</f>
        <v>0</v>
      </c>
      <c r="I10" s="31"/>
    </row>
    <row r="11" spans="1:9" ht="14.25">
      <c r="A11" s="5"/>
      <c r="B11" s="5"/>
      <c r="C11" s="5"/>
      <c r="E11" s="17"/>
      <c r="G11" s="17" t="str">
        <f>'1-2'!P9</f>
        <v> Tāme sastādīta: 2017.gada </v>
      </c>
      <c r="I11" s="31"/>
    </row>
    <row r="12" ht="14.25">
      <c r="I12" s="31"/>
    </row>
    <row r="13" spans="1:9" ht="14.25">
      <c r="A13" s="262" t="s">
        <v>7</v>
      </c>
      <c r="B13" s="262" t="s">
        <v>17</v>
      </c>
      <c r="C13" s="262" t="s">
        <v>18</v>
      </c>
      <c r="D13" s="262" t="s">
        <v>19</v>
      </c>
      <c r="E13" s="262" t="s">
        <v>20</v>
      </c>
      <c r="F13" s="262"/>
      <c r="G13" s="262"/>
      <c r="H13" s="262" t="s">
        <v>21</v>
      </c>
      <c r="I13" s="31"/>
    </row>
    <row r="14" spans="1:9" ht="25.5">
      <c r="A14" s="262"/>
      <c r="B14" s="262"/>
      <c r="C14" s="262"/>
      <c r="D14" s="262"/>
      <c r="E14" s="39" t="s">
        <v>22</v>
      </c>
      <c r="F14" s="39" t="s">
        <v>23</v>
      </c>
      <c r="G14" s="39" t="s">
        <v>24</v>
      </c>
      <c r="H14" s="262"/>
      <c r="I14" s="31"/>
    </row>
    <row r="15" spans="1:9" ht="14.25">
      <c r="A15" s="184">
        <v>1</v>
      </c>
      <c r="B15" s="186" t="s">
        <v>160</v>
      </c>
      <c r="C15" s="118" t="s">
        <v>161</v>
      </c>
      <c r="D15" s="70">
        <f>SUM(E15:G15)</f>
        <v>0</v>
      </c>
      <c r="E15" s="187">
        <f>'1-0'!M42</f>
        <v>0</v>
      </c>
      <c r="F15" s="187">
        <f>'1-0'!N42</f>
        <v>0</v>
      </c>
      <c r="G15" s="187">
        <f>'1-0'!O42</f>
        <v>0</v>
      </c>
      <c r="H15" s="187">
        <f>'1-0'!$L$42</f>
        <v>0</v>
      </c>
      <c r="I15" s="31"/>
    </row>
    <row r="16" spans="1:19" ht="14.25">
      <c r="A16" s="40">
        <v>2</v>
      </c>
      <c r="B16" s="43" t="s">
        <v>26</v>
      </c>
      <c r="C16" s="118" t="s">
        <v>155</v>
      </c>
      <c r="D16" s="70">
        <f>SUM(E16:G16)</f>
        <v>0</v>
      </c>
      <c r="E16" s="70">
        <f>'1-1'!M54</f>
        <v>0</v>
      </c>
      <c r="F16" s="70">
        <f>'1-1'!N54</f>
        <v>0</v>
      </c>
      <c r="G16" s="70">
        <f>'1-1'!O54</f>
        <v>0</v>
      </c>
      <c r="H16" s="70">
        <f>'1-1'!L54</f>
        <v>0</v>
      </c>
      <c r="I16" s="41"/>
      <c r="J16" s="42"/>
      <c r="K16" s="42"/>
      <c r="L16" s="42"/>
      <c r="M16"/>
      <c r="S16"/>
    </row>
    <row r="17" spans="1:19" ht="14.25">
      <c r="A17" s="40">
        <v>3</v>
      </c>
      <c r="B17" s="43" t="s">
        <v>146</v>
      </c>
      <c r="C17" s="118" t="s">
        <v>90</v>
      </c>
      <c r="D17" s="70">
        <f>SUM(E17:G17)</f>
        <v>0</v>
      </c>
      <c r="E17" s="70">
        <f>'1-2'!M44</f>
        <v>0</v>
      </c>
      <c r="F17" s="70">
        <f>'1-2'!N44</f>
        <v>0</v>
      </c>
      <c r="G17" s="70">
        <f>'1-2'!O44</f>
        <v>0</v>
      </c>
      <c r="H17" s="70">
        <f>'1-2'!L42</f>
        <v>0</v>
      </c>
      <c r="I17" s="41"/>
      <c r="J17" s="42"/>
      <c r="K17" s="42"/>
      <c r="L17" s="42"/>
      <c r="M17"/>
      <c r="S17"/>
    </row>
    <row r="18" spans="1:19" ht="14.25">
      <c r="A18" s="40">
        <v>4</v>
      </c>
      <c r="B18" s="43" t="s">
        <v>147</v>
      </c>
      <c r="C18" s="118" t="s">
        <v>148</v>
      </c>
      <c r="D18" s="70">
        <f>SUM(E18:G18)</f>
        <v>0</v>
      </c>
      <c r="E18" s="70">
        <f>'1-3'!M62</f>
        <v>0</v>
      </c>
      <c r="F18" s="70">
        <f>'1-3'!N62</f>
        <v>0</v>
      </c>
      <c r="G18" s="70">
        <f>'1-3'!O62</f>
        <v>0</v>
      </c>
      <c r="H18" s="70">
        <f>'1-3'!L60</f>
        <v>0</v>
      </c>
      <c r="I18" s="41"/>
      <c r="J18" s="42"/>
      <c r="K18" s="42"/>
      <c r="L18" s="42"/>
      <c r="M18"/>
      <c r="S18"/>
    </row>
    <row r="19" spans="1:19" ht="21" customHeight="1">
      <c r="A19" s="263" t="s">
        <v>10</v>
      </c>
      <c r="B19" s="263"/>
      <c r="C19" s="263"/>
      <c r="D19" s="72">
        <f>SUM(D15:D18)</f>
        <v>0</v>
      </c>
      <c r="E19" s="72">
        <f>SUM(E15:E18)</f>
        <v>0</v>
      </c>
      <c r="F19" s="72">
        <f>SUM(F15:F18)</f>
        <v>0</v>
      </c>
      <c r="G19" s="72">
        <f>SUM(G15:G18)</f>
        <v>0</v>
      </c>
      <c r="H19" s="72">
        <f>SUM(H15:H18)</f>
        <v>0</v>
      </c>
      <c r="I19" s="31"/>
      <c r="J19" s="45"/>
      <c r="K19" s="37"/>
      <c r="M19"/>
      <c r="S19" s="37"/>
    </row>
    <row r="20" spans="1:13" ht="12.75">
      <c r="A20" s="257" t="s">
        <v>235</v>
      </c>
      <c r="B20" s="257"/>
      <c r="C20" s="257"/>
      <c r="D20" s="57"/>
      <c r="E20" s="73"/>
      <c r="F20" s="73"/>
      <c r="G20" s="73"/>
      <c r="H20" s="73"/>
      <c r="J20" s="37"/>
      <c r="K20" s="37"/>
      <c r="M20" s="37"/>
    </row>
    <row r="21" spans="1:11" ht="14.25">
      <c r="A21" s="264" t="s">
        <v>27</v>
      </c>
      <c r="B21" s="264"/>
      <c r="C21" s="264"/>
      <c r="D21" s="74"/>
      <c r="E21" s="73"/>
      <c r="F21" s="73"/>
      <c r="G21" s="73"/>
      <c r="H21" s="73"/>
      <c r="J21" s="37"/>
      <c r="K21"/>
    </row>
    <row r="22" spans="1:11" ht="14.25">
      <c r="A22" s="257" t="s">
        <v>236</v>
      </c>
      <c r="B22" s="257"/>
      <c r="C22" s="257"/>
      <c r="D22" s="57"/>
      <c r="E22" s="73"/>
      <c r="F22" s="73"/>
      <c r="G22" s="73"/>
      <c r="H22" s="73"/>
      <c r="J22"/>
      <c r="K22"/>
    </row>
    <row r="23" spans="1:11" ht="14.25">
      <c r="A23" s="257" t="s">
        <v>28</v>
      </c>
      <c r="B23" s="257"/>
      <c r="C23" s="257"/>
      <c r="D23" s="57">
        <f>ROUND(E19*0.2359,2)</f>
        <v>0</v>
      </c>
      <c r="E23" s="73"/>
      <c r="F23" s="73"/>
      <c r="G23" s="73"/>
      <c r="H23" s="75"/>
      <c r="J23"/>
      <c r="K23"/>
    </row>
    <row r="24" spans="1:11" ht="18.75" customHeight="1">
      <c r="A24" s="258" t="s">
        <v>29</v>
      </c>
      <c r="B24" s="258"/>
      <c r="C24" s="258"/>
      <c r="D24" s="76">
        <f>D19+D20+D22+D23</f>
        <v>0</v>
      </c>
      <c r="E24" s="73"/>
      <c r="F24" s="73"/>
      <c r="G24" s="73"/>
      <c r="H24" s="75"/>
      <c r="J24"/>
      <c r="K24"/>
    </row>
    <row r="25" spans="1:11" ht="14.25">
      <c r="A25"/>
      <c r="C25"/>
      <c r="G25"/>
      <c r="J25" s="37"/>
      <c r="K25" s="37"/>
    </row>
    <row r="26" spans="1:11" ht="14.25">
      <c r="A26"/>
      <c r="C26"/>
      <c r="G26"/>
      <c r="J26" s="37"/>
      <c r="K26" s="37"/>
    </row>
    <row r="27" spans="1:11" ht="14.25">
      <c r="A27"/>
      <c r="C27" s="11"/>
      <c r="G27"/>
      <c r="J27" s="37"/>
      <c r="K27" s="37"/>
    </row>
    <row r="28" spans="1:7" ht="14.25">
      <c r="A28"/>
      <c r="G28"/>
    </row>
    <row r="29" spans="1:7" ht="14.25">
      <c r="A29" s="7" t="str">
        <f>'1-2'!A47</f>
        <v>Sastādīja: ______________________</v>
      </c>
      <c r="G29"/>
    </row>
    <row r="30" spans="1:7" ht="14.25">
      <c r="A30" s="7" t="str">
        <f>'1-2'!A48</f>
        <v>Sertifikāta Nr.</v>
      </c>
      <c r="G30"/>
    </row>
    <row r="31" spans="1:7" ht="14.25">
      <c r="A31" s="31"/>
      <c r="G31"/>
    </row>
    <row r="32" spans="1:7" ht="12.75">
      <c r="A32" s="7"/>
      <c r="G32" s="5"/>
    </row>
    <row r="33" spans="1:7" ht="12.75">
      <c r="A33" s="7" t="str">
        <f>'1-2'!L47</f>
        <v>Pārbaudīja: ______________________</v>
      </c>
      <c r="G33" s="5"/>
    </row>
    <row r="34" spans="1:7" ht="14.25">
      <c r="A34" s="7" t="str">
        <f>'1-2'!L48</f>
        <v>Sertifikāta Nr. </v>
      </c>
      <c r="G34"/>
    </row>
    <row r="35" spans="1:7" ht="12.75">
      <c r="A35" s="31"/>
      <c r="G35" s="5"/>
    </row>
  </sheetData>
  <sheetProtection/>
  <mergeCells count="15">
    <mergeCell ref="A19:C19"/>
    <mergeCell ref="A20:C20"/>
    <mergeCell ref="A21:C21"/>
    <mergeCell ref="A22:C22"/>
    <mergeCell ref="A23:C23"/>
    <mergeCell ref="A24:C24"/>
    <mergeCell ref="A1:H1"/>
    <mergeCell ref="A2:H2"/>
    <mergeCell ref="A3:H3"/>
    <mergeCell ref="A13:A14"/>
    <mergeCell ref="B13:B14"/>
    <mergeCell ref="C13:C14"/>
    <mergeCell ref="D13:D14"/>
    <mergeCell ref="E13:G13"/>
    <mergeCell ref="H13:H14"/>
  </mergeCells>
  <printOptions horizontalCentered="1"/>
  <pageMargins left="0.7480314960629921" right="0.7480314960629921" top="1.3779527559055118" bottom="0.984251968503937" header="0.984251968503937" footer="0.5905511811023623"/>
  <pageSetup fitToHeight="0" fitToWidth="0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21">
      <selection activeCell="D39" sqref="D39"/>
    </sheetView>
  </sheetViews>
  <sheetFormatPr defaultColWidth="8.3984375" defaultRowHeight="14.25"/>
  <cols>
    <col min="1" max="1" width="5.8984375" style="30" customWidth="1"/>
    <col min="2" max="2" width="5.19921875" style="30" customWidth="1"/>
    <col min="3" max="3" width="31.8984375" style="30" customWidth="1"/>
    <col min="4" max="4" width="7.19921875" style="30" customWidth="1"/>
    <col min="5" max="5" width="8.3984375" style="30" customWidth="1"/>
    <col min="6" max="6" width="7.5" style="30" customWidth="1"/>
    <col min="7" max="8" width="6.5" style="30" customWidth="1"/>
    <col min="9" max="9" width="7.19921875" style="30" customWidth="1"/>
    <col min="10" max="10" width="7.09765625" style="30" customWidth="1"/>
    <col min="11" max="11" width="7.5" style="30" customWidth="1"/>
    <col min="12" max="12" width="9.69921875" style="30" customWidth="1"/>
    <col min="13" max="13" width="10.09765625" style="30" customWidth="1"/>
    <col min="14" max="14" width="10.8984375" style="30" customWidth="1"/>
    <col min="15" max="15" width="10" style="30" customWidth="1"/>
    <col min="16" max="16" width="12.09765625" style="30" customWidth="1"/>
    <col min="17" max="18" width="8.3984375" style="30" customWidth="1"/>
    <col min="19" max="19" width="9.09765625" style="30" customWidth="1"/>
    <col min="20" max="16384" width="8.3984375" style="30" customWidth="1"/>
  </cols>
  <sheetData>
    <row r="1" spans="1:16" s="11" customFormat="1" ht="15.75">
      <c r="A1" s="265" t="s">
        <v>166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s="11" customFormat="1" ht="15.75">
      <c r="A2" s="266" t="str">
        <f>Kopsavilkums!C15</f>
        <v>Būvlaukuma ekspluatācijas izmaksas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s="11" customFormat="1" ht="14.25">
      <c r="A3" s="5" t="str">
        <f>'1-2'!A3</f>
        <v>Būves nosaukums: PII "Zvaigznīte" energoefektivitātes uzlabošana. ēkas fasādes apliecinājuma karte</v>
      </c>
      <c r="B3" s="46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s="11" customFormat="1" ht="14.25">
      <c r="A4" s="5" t="str">
        <f>'1-2'!A4</f>
        <v>Objekta nosaukums: Drenāžas tīklu un lietusūdens kanalizācijas tīklu izbūve</v>
      </c>
      <c r="C4" s="34"/>
      <c r="D4" s="35"/>
      <c r="E4" s="36"/>
      <c r="F4"/>
      <c r="G4"/>
      <c r="H4"/>
      <c r="I4"/>
      <c r="J4"/>
      <c r="K4"/>
      <c r="L4"/>
      <c r="M4"/>
      <c r="N4"/>
      <c r="O4"/>
      <c r="P4"/>
    </row>
    <row r="5" spans="1:16" s="11" customFormat="1" ht="12.75" customHeight="1">
      <c r="A5" s="5" t="str">
        <f>'1-2'!A5</f>
        <v>Objekta adrese:   Jaunatnes iela 2, Valdlauči, Ķekavas pag., ķekavas nov.</v>
      </c>
      <c r="C5" s="12"/>
      <c r="D5"/>
      <c r="E5"/>
      <c r="F5"/>
      <c r="G5"/>
      <c r="H5"/>
      <c r="I5"/>
      <c r="J5"/>
      <c r="K5"/>
      <c r="L5"/>
      <c r="M5"/>
      <c r="N5"/>
      <c r="O5"/>
      <c r="P5"/>
    </row>
    <row r="6" spans="1:16" s="11" customFormat="1" ht="12.75" customHeight="1">
      <c r="A6" s="5" t="str">
        <f>'1-2'!A6</f>
        <v>Pasūtījuma Nr.:      </v>
      </c>
      <c r="C6" s="12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2.75" customHeight="1">
      <c r="A7" s="13"/>
      <c r="B7" s="14"/>
      <c r="O7" s="17" t="s">
        <v>31</v>
      </c>
      <c r="P7" s="79">
        <f>P42</f>
        <v>0</v>
      </c>
    </row>
    <row r="8" spans="1:16" ht="14.25">
      <c r="A8" s="47"/>
      <c r="B8" s="47"/>
      <c r="C8" s="11"/>
      <c r="O8" s="48"/>
      <c r="P8" s="49"/>
    </row>
    <row r="9" spans="1:16" ht="12.75" customHeight="1">
      <c r="A9" s="14" t="s">
        <v>153</v>
      </c>
      <c r="B9" s="14"/>
      <c r="C9" s="50"/>
      <c r="D9" s="50"/>
      <c r="N9" s="50"/>
      <c r="P9" s="51" t="str">
        <f>'1-2'!P9</f>
        <v> Tāme sastādīta: 2017.gada </v>
      </c>
    </row>
    <row r="10" spans="1:16" ht="17.25" customHeight="1">
      <c r="A10" s="267" t="s">
        <v>7</v>
      </c>
      <c r="B10" s="267" t="s">
        <v>32</v>
      </c>
      <c r="C10" s="262" t="s">
        <v>33</v>
      </c>
      <c r="D10" s="270" t="s">
        <v>34</v>
      </c>
      <c r="E10" s="270" t="s">
        <v>35</v>
      </c>
      <c r="F10" s="262" t="s">
        <v>36</v>
      </c>
      <c r="G10" s="262"/>
      <c r="H10" s="262"/>
      <c r="I10" s="262"/>
      <c r="J10" s="262"/>
      <c r="K10" s="262"/>
      <c r="L10" s="262" t="s">
        <v>37</v>
      </c>
      <c r="M10" s="262"/>
      <c r="N10" s="262"/>
      <c r="O10" s="262"/>
      <c r="P10" s="262"/>
    </row>
    <row r="11" spans="1:16" ht="59.25" customHeight="1">
      <c r="A11" s="268"/>
      <c r="B11" s="268"/>
      <c r="C11" s="269"/>
      <c r="D11" s="271"/>
      <c r="E11" s="271"/>
      <c r="F11" s="52" t="s">
        <v>38</v>
      </c>
      <c r="G11" s="53" t="s">
        <v>39</v>
      </c>
      <c r="H11" s="53" t="s">
        <v>22</v>
      </c>
      <c r="I11" s="185" t="s">
        <v>23</v>
      </c>
      <c r="J11" s="185" t="s">
        <v>24</v>
      </c>
      <c r="K11" s="53" t="s">
        <v>40</v>
      </c>
      <c r="L11" s="52" t="s">
        <v>41</v>
      </c>
      <c r="M11" s="53" t="s">
        <v>22</v>
      </c>
      <c r="N11" s="185" t="s">
        <v>23</v>
      </c>
      <c r="O11" s="55" t="s">
        <v>24</v>
      </c>
      <c r="P11" s="185" t="s">
        <v>42</v>
      </c>
    </row>
    <row r="12" spans="1:16" ht="14.25">
      <c r="A12" s="142"/>
      <c r="B12" s="143"/>
      <c r="C12" s="144"/>
      <c r="D12" s="145"/>
      <c r="E12" s="145"/>
      <c r="F12" s="146"/>
      <c r="G12" s="146"/>
      <c r="H12" s="147"/>
      <c r="I12" s="146"/>
      <c r="J12" s="146"/>
      <c r="K12" s="147"/>
      <c r="L12" s="147"/>
      <c r="M12" s="147"/>
      <c r="N12" s="147"/>
      <c r="O12" s="147"/>
      <c r="P12" s="147"/>
    </row>
    <row r="13" spans="1:16" ht="25.5">
      <c r="A13" s="148">
        <v>1</v>
      </c>
      <c r="B13" s="149" t="s">
        <v>167</v>
      </c>
      <c r="C13" s="150" t="s">
        <v>168</v>
      </c>
      <c r="D13" s="168" t="s">
        <v>48</v>
      </c>
      <c r="E13" s="152">
        <v>250</v>
      </c>
      <c r="F13" s="105"/>
      <c r="G13" s="128"/>
      <c r="H13" s="132"/>
      <c r="I13" s="154"/>
      <c r="J13" s="154"/>
      <c r="K13" s="132"/>
      <c r="L13" s="132"/>
      <c r="M13" s="132"/>
      <c r="N13" s="132"/>
      <c r="O13" s="132"/>
      <c r="P13" s="132"/>
    </row>
    <row r="14" spans="1:16" ht="14.25">
      <c r="A14" s="155">
        <v>2</v>
      </c>
      <c r="B14" s="149" t="s">
        <v>167</v>
      </c>
      <c r="C14" s="156" t="s">
        <v>169</v>
      </c>
      <c r="D14" s="168" t="s">
        <v>170</v>
      </c>
      <c r="E14" s="157">
        <v>3</v>
      </c>
      <c r="F14" s="105"/>
      <c r="G14" s="128"/>
      <c r="H14" s="132"/>
      <c r="I14" s="157"/>
      <c r="J14" s="157"/>
      <c r="K14" s="106"/>
      <c r="L14" s="106"/>
      <c r="M14" s="106"/>
      <c r="N14" s="106"/>
      <c r="O14" s="106"/>
      <c r="P14" s="106"/>
    </row>
    <row r="15" spans="1:16" ht="25.5">
      <c r="A15" s="148">
        <v>3</v>
      </c>
      <c r="B15" s="149" t="s">
        <v>167</v>
      </c>
      <c r="C15" s="156" t="s">
        <v>217</v>
      </c>
      <c r="D15" s="168" t="s">
        <v>216</v>
      </c>
      <c r="E15" s="157">
        <v>1</v>
      </c>
      <c r="F15" s="105"/>
      <c r="G15" s="128"/>
      <c r="H15" s="132"/>
      <c r="I15" s="157"/>
      <c r="J15" s="157"/>
      <c r="K15" s="106"/>
      <c r="L15" s="106"/>
      <c r="M15" s="106"/>
      <c r="N15" s="106"/>
      <c r="O15" s="106"/>
      <c r="P15" s="106"/>
    </row>
    <row r="16" spans="1:16" ht="14.25">
      <c r="A16" s="155">
        <v>4</v>
      </c>
      <c r="B16" s="149" t="s">
        <v>167</v>
      </c>
      <c r="C16" s="167" t="s">
        <v>171</v>
      </c>
      <c r="D16" s="168" t="s">
        <v>65</v>
      </c>
      <c r="E16" s="157">
        <v>1</v>
      </c>
      <c r="F16" s="105"/>
      <c r="G16" s="128"/>
      <c r="H16" s="111"/>
      <c r="I16" s="152"/>
      <c r="J16" s="152"/>
      <c r="K16" s="111"/>
      <c r="L16" s="111"/>
      <c r="M16" s="111"/>
      <c r="N16" s="111"/>
      <c r="O16" s="111"/>
      <c r="P16" s="111"/>
    </row>
    <row r="17" spans="1:16" ht="25.5">
      <c r="A17" s="155">
        <v>5</v>
      </c>
      <c r="B17" s="149" t="s">
        <v>167</v>
      </c>
      <c r="C17" s="167" t="s">
        <v>172</v>
      </c>
      <c r="D17" s="168" t="s">
        <v>65</v>
      </c>
      <c r="E17" s="110">
        <v>1</v>
      </c>
      <c r="F17" s="105"/>
      <c r="G17" s="128"/>
      <c r="H17" s="111"/>
      <c r="I17" s="152"/>
      <c r="J17" s="152"/>
      <c r="K17" s="111"/>
      <c r="L17" s="111"/>
      <c r="M17" s="111"/>
      <c r="N17" s="111"/>
      <c r="O17" s="111"/>
      <c r="P17" s="111"/>
    </row>
    <row r="18" spans="1:16" ht="25.5">
      <c r="A18" s="148">
        <v>6</v>
      </c>
      <c r="B18" s="149" t="s">
        <v>167</v>
      </c>
      <c r="C18" s="167" t="s">
        <v>173</v>
      </c>
      <c r="D18" s="168" t="s">
        <v>65</v>
      </c>
      <c r="E18" s="169">
        <v>2</v>
      </c>
      <c r="F18" s="105"/>
      <c r="G18" s="128"/>
      <c r="H18" s="111"/>
      <c r="I18" s="152"/>
      <c r="J18" s="152"/>
      <c r="K18" s="111"/>
      <c r="L18" s="111"/>
      <c r="M18" s="111"/>
      <c r="N18" s="111"/>
      <c r="O18" s="111"/>
      <c r="P18" s="111"/>
    </row>
    <row r="19" spans="1:16" ht="14.25">
      <c r="A19" s="155">
        <v>7</v>
      </c>
      <c r="B19" s="149" t="s">
        <v>167</v>
      </c>
      <c r="C19" s="167" t="s">
        <v>174</v>
      </c>
      <c r="D19" s="168" t="s">
        <v>170</v>
      </c>
      <c r="E19" s="169">
        <f>E14</f>
        <v>3</v>
      </c>
      <c r="F19" s="105"/>
      <c r="G19" s="128"/>
      <c r="H19" s="130"/>
      <c r="I19" s="160"/>
      <c r="J19" s="163"/>
      <c r="K19" s="132"/>
      <c r="L19" s="132"/>
      <c r="M19" s="132"/>
      <c r="N19" s="132"/>
      <c r="O19" s="132"/>
      <c r="P19" s="132"/>
    </row>
    <row r="20" spans="1:16" ht="25.5">
      <c r="A20" s="155">
        <v>8</v>
      </c>
      <c r="B20" s="149" t="s">
        <v>167</v>
      </c>
      <c r="C20" s="167" t="s">
        <v>175</v>
      </c>
      <c r="D20" s="168" t="s">
        <v>65</v>
      </c>
      <c r="E20" s="169">
        <v>1</v>
      </c>
      <c r="F20" s="105"/>
      <c r="G20" s="128"/>
      <c r="H20" s="130"/>
      <c r="I20" s="160"/>
      <c r="J20" s="163"/>
      <c r="K20" s="132"/>
      <c r="L20" s="132"/>
      <c r="M20" s="132"/>
      <c r="N20" s="132"/>
      <c r="O20" s="132"/>
      <c r="P20" s="132"/>
    </row>
    <row r="21" spans="1:16" ht="25.5">
      <c r="A21" s="148">
        <v>9</v>
      </c>
      <c r="B21" s="149" t="s">
        <v>167</v>
      </c>
      <c r="C21" s="206" t="s">
        <v>200</v>
      </c>
      <c r="D21" s="168" t="s">
        <v>170</v>
      </c>
      <c r="E21" s="169">
        <f>E14</f>
        <v>3</v>
      </c>
      <c r="F21" s="105"/>
      <c r="G21" s="128"/>
      <c r="H21" s="130"/>
      <c r="I21" s="160"/>
      <c r="J21" s="163"/>
      <c r="K21" s="132"/>
      <c r="L21" s="132"/>
      <c r="M21" s="132"/>
      <c r="N21" s="132"/>
      <c r="O21" s="132"/>
      <c r="P21" s="132"/>
    </row>
    <row r="22" spans="1:16" ht="25.5">
      <c r="A22" s="155">
        <v>10</v>
      </c>
      <c r="B22" s="149" t="s">
        <v>167</v>
      </c>
      <c r="C22" s="167" t="s">
        <v>176</v>
      </c>
      <c r="D22" s="168" t="s">
        <v>65</v>
      </c>
      <c r="E22" s="169">
        <v>1</v>
      </c>
      <c r="F22" s="105"/>
      <c r="G22" s="128"/>
      <c r="H22" s="130"/>
      <c r="I22" s="160"/>
      <c r="J22" s="163"/>
      <c r="K22" s="132"/>
      <c r="L22" s="132"/>
      <c r="M22" s="132"/>
      <c r="N22" s="132"/>
      <c r="O22" s="132"/>
      <c r="P22" s="132"/>
    </row>
    <row r="23" spans="1:16" ht="14.25">
      <c r="A23" s="155">
        <v>11</v>
      </c>
      <c r="B23" s="149" t="s">
        <v>167</v>
      </c>
      <c r="C23" s="167" t="s">
        <v>177</v>
      </c>
      <c r="D23" s="168" t="s">
        <v>170</v>
      </c>
      <c r="E23" s="169">
        <f>E14</f>
        <v>3</v>
      </c>
      <c r="F23" s="105"/>
      <c r="G23" s="128"/>
      <c r="H23" s="130"/>
      <c r="I23" s="160"/>
      <c r="J23" s="163"/>
      <c r="K23" s="132"/>
      <c r="L23" s="132"/>
      <c r="M23" s="132"/>
      <c r="N23" s="132"/>
      <c r="O23" s="132"/>
      <c r="P23" s="132"/>
    </row>
    <row r="24" spans="1:16" ht="14.25">
      <c r="A24" s="148">
        <v>12</v>
      </c>
      <c r="B24" s="149" t="s">
        <v>167</v>
      </c>
      <c r="C24" s="167" t="s">
        <v>178</v>
      </c>
      <c r="D24" s="168" t="s">
        <v>179</v>
      </c>
      <c r="E24" s="169">
        <v>1</v>
      </c>
      <c r="F24" s="105"/>
      <c r="G24" s="128"/>
      <c r="H24" s="130"/>
      <c r="I24" s="160"/>
      <c r="J24" s="163"/>
      <c r="K24" s="132"/>
      <c r="L24" s="132"/>
      <c r="M24" s="132"/>
      <c r="N24" s="132"/>
      <c r="O24" s="132"/>
      <c r="P24" s="132"/>
    </row>
    <row r="25" spans="1:16" ht="14.25">
      <c r="A25" s="155">
        <v>13</v>
      </c>
      <c r="B25" s="149" t="s">
        <v>167</v>
      </c>
      <c r="C25" s="167" t="s">
        <v>232</v>
      </c>
      <c r="D25" s="168" t="s">
        <v>65</v>
      </c>
      <c r="E25" s="169">
        <v>6</v>
      </c>
      <c r="F25" s="105"/>
      <c r="G25" s="128"/>
      <c r="H25" s="130"/>
      <c r="I25" s="160"/>
      <c r="J25" s="163"/>
      <c r="K25" s="132"/>
      <c r="L25" s="132"/>
      <c r="M25" s="132"/>
      <c r="N25" s="132"/>
      <c r="O25" s="132"/>
      <c r="P25" s="132"/>
    </row>
    <row r="26" spans="1:16" ht="14.25">
      <c r="A26" s="155">
        <v>14</v>
      </c>
      <c r="B26" s="149" t="s">
        <v>167</v>
      </c>
      <c r="C26" s="167" t="s">
        <v>220</v>
      </c>
      <c r="D26" s="168" t="s">
        <v>179</v>
      </c>
      <c r="E26" s="169">
        <v>1</v>
      </c>
      <c r="F26" s="105"/>
      <c r="G26" s="128"/>
      <c r="H26" s="130"/>
      <c r="I26" s="160"/>
      <c r="J26" s="163"/>
      <c r="K26" s="132"/>
      <c r="L26" s="132"/>
      <c r="M26" s="132"/>
      <c r="N26" s="132"/>
      <c r="O26" s="132"/>
      <c r="P26" s="132"/>
    </row>
    <row r="27" spans="1:16" ht="14.25">
      <c r="A27" s="148">
        <v>15</v>
      </c>
      <c r="B27" s="149" t="s">
        <v>167</v>
      </c>
      <c r="C27" s="167" t="s">
        <v>180</v>
      </c>
      <c r="D27" s="168" t="s">
        <v>181</v>
      </c>
      <c r="E27" s="169">
        <f>E14</f>
        <v>3</v>
      </c>
      <c r="F27" s="105"/>
      <c r="G27" s="128"/>
      <c r="H27" s="130"/>
      <c r="I27" s="160"/>
      <c r="J27" s="163"/>
      <c r="K27" s="132"/>
      <c r="L27" s="132"/>
      <c r="M27" s="132"/>
      <c r="N27" s="132"/>
      <c r="O27" s="132"/>
      <c r="P27" s="132"/>
    </row>
    <row r="28" spans="1:16" ht="38.25">
      <c r="A28" s="155">
        <v>16</v>
      </c>
      <c r="B28" s="149" t="s">
        <v>167</v>
      </c>
      <c r="C28" s="167" t="s">
        <v>222</v>
      </c>
      <c r="D28" s="168" t="s">
        <v>179</v>
      </c>
      <c r="E28" s="169">
        <v>1</v>
      </c>
      <c r="F28" s="105"/>
      <c r="G28" s="128"/>
      <c r="H28" s="130"/>
      <c r="I28" s="160"/>
      <c r="J28" s="163"/>
      <c r="K28" s="132"/>
      <c r="L28" s="132"/>
      <c r="M28" s="132"/>
      <c r="N28" s="132"/>
      <c r="O28" s="132"/>
      <c r="P28" s="132"/>
    </row>
    <row r="29" spans="1:16" ht="14.25">
      <c r="A29" s="155">
        <v>17</v>
      </c>
      <c r="B29" s="149" t="s">
        <v>167</v>
      </c>
      <c r="C29" s="167" t="s">
        <v>182</v>
      </c>
      <c r="D29" s="168" t="s">
        <v>181</v>
      </c>
      <c r="E29" s="169">
        <f>E14</f>
        <v>3</v>
      </c>
      <c r="F29" s="105"/>
      <c r="G29" s="128"/>
      <c r="H29" s="130"/>
      <c r="I29" s="160"/>
      <c r="J29" s="163"/>
      <c r="K29" s="132"/>
      <c r="L29" s="132"/>
      <c r="M29" s="132"/>
      <c r="N29" s="132"/>
      <c r="O29" s="132"/>
      <c r="P29" s="132"/>
    </row>
    <row r="30" spans="1:16" ht="14.25">
      <c r="A30" s="155">
        <v>18</v>
      </c>
      <c r="B30" s="149" t="s">
        <v>167</v>
      </c>
      <c r="C30" s="170" t="s">
        <v>183</v>
      </c>
      <c r="D30" s="168" t="s">
        <v>65</v>
      </c>
      <c r="E30" s="171">
        <v>1</v>
      </c>
      <c r="F30" s="105"/>
      <c r="G30" s="128"/>
      <c r="H30" s="130"/>
      <c r="I30" s="160"/>
      <c r="J30" s="163"/>
      <c r="K30" s="132"/>
      <c r="L30" s="132"/>
      <c r="M30" s="132"/>
      <c r="N30" s="132"/>
      <c r="O30" s="132"/>
      <c r="P30" s="132"/>
    </row>
    <row r="31" spans="1:16" ht="14.25">
      <c r="A31" s="155">
        <v>19</v>
      </c>
      <c r="B31" s="149" t="s">
        <v>167</v>
      </c>
      <c r="C31" s="170" t="s">
        <v>184</v>
      </c>
      <c r="D31" s="168" t="s">
        <v>181</v>
      </c>
      <c r="E31" s="171">
        <f>E14</f>
        <v>3</v>
      </c>
      <c r="F31" s="105"/>
      <c r="G31" s="128"/>
      <c r="H31" s="130"/>
      <c r="I31" s="160"/>
      <c r="J31" s="163"/>
      <c r="K31" s="132"/>
      <c r="L31" s="132"/>
      <c r="M31" s="132"/>
      <c r="N31" s="132"/>
      <c r="O31" s="132"/>
      <c r="P31" s="132"/>
    </row>
    <row r="32" spans="1:16" ht="14.25">
      <c r="A32" s="148">
        <v>20</v>
      </c>
      <c r="B32" s="149" t="s">
        <v>167</v>
      </c>
      <c r="C32" s="170" t="s">
        <v>185</v>
      </c>
      <c r="D32" s="168" t="s">
        <v>179</v>
      </c>
      <c r="E32" s="171">
        <v>1</v>
      </c>
      <c r="F32" s="105"/>
      <c r="G32" s="128"/>
      <c r="H32" s="130"/>
      <c r="I32" s="160"/>
      <c r="J32" s="163"/>
      <c r="K32" s="132"/>
      <c r="L32" s="132"/>
      <c r="M32" s="132"/>
      <c r="N32" s="132"/>
      <c r="O32" s="132"/>
      <c r="P32" s="132"/>
    </row>
    <row r="33" spans="1:16" ht="14.25">
      <c r="A33" s="155">
        <v>21</v>
      </c>
      <c r="B33" s="149" t="s">
        <v>167</v>
      </c>
      <c r="C33" s="170" t="s">
        <v>218</v>
      </c>
      <c r="D33" s="168" t="s">
        <v>179</v>
      </c>
      <c r="E33" s="171">
        <v>1</v>
      </c>
      <c r="F33" s="105"/>
      <c r="G33" s="128"/>
      <c r="H33" s="130"/>
      <c r="I33" s="160"/>
      <c r="J33" s="163"/>
      <c r="K33" s="132"/>
      <c r="L33" s="132"/>
      <c r="M33" s="132"/>
      <c r="N33" s="132"/>
      <c r="O33" s="132"/>
      <c r="P33" s="132"/>
    </row>
    <row r="34" spans="1:16" ht="14.25">
      <c r="A34" s="148">
        <v>22</v>
      </c>
      <c r="B34" s="149" t="s">
        <v>167</v>
      </c>
      <c r="C34" s="170" t="s">
        <v>186</v>
      </c>
      <c r="D34" s="168" t="s">
        <v>179</v>
      </c>
      <c r="E34" s="171">
        <v>1</v>
      </c>
      <c r="F34" s="105"/>
      <c r="G34" s="128"/>
      <c r="H34" s="130"/>
      <c r="I34" s="160"/>
      <c r="J34" s="163"/>
      <c r="K34" s="132"/>
      <c r="L34" s="132"/>
      <c r="M34" s="132"/>
      <c r="N34" s="132"/>
      <c r="O34" s="132"/>
      <c r="P34" s="132"/>
    </row>
    <row r="35" spans="1:16" ht="14.25">
      <c r="A35" s="155">
        <v>23</v>
      </c>
      <c r="B35" s="149" t="s">
        <v>167</v>
      </c>
      <c r="C35" s="170" t="s">
        <v>187</v>
      </c>
      <c r="D35" s="168" t="s">
        <v>179</v>
      </c>
      <c r="E35" s="171">
        <v>1</v>
      </c>
      <c r="F35" s="105"/>
      <c r="G35" s="128"/>
      <c r="H35" s="130"/>
      <c r="I35" s="160"/>
      <c r="J35" s="163"/>
      <c r="K35" s="132"/>
      <c r="L35" s="132"/>
      <c r="M35" s="132"/>
      <c r="N35" s="132"/>
      <c r="O35" s="132"/>
      <c r="P35" s="132"/>
    </row>
    <row r="36" spans="1:16" ht="14.25">
      <c r="A36" s="155">
        <v>24</v>
      </c>
      <c r="B36" s="149" t="s">
        <v>167</v>
      </c>
      <c r="C36" s="170" t="s">
        <v>188</v>
      </c>
      <c r="D36" s="168" t="s">
        <v>179</v>
      </c>
      <c r="E36" s="171">
        <v>1</v>
      </c>
      <c r="F36" s="105"/>
      <c r="G36" s="128"/>
      <c r="H36" s="130"/>
      <c r="I36" s="160"/>
      <c r="J36" s="163"/>
      <c r="K36" s="132"/>
      <c r="L36" s="132"/>
      <c r="M36" s="132"/>
      <c r="N36" s="132"/>
      <c r="O36" s="132"/>
      <c r="P36" s="132"/>
    </row>
    <row r="37" spans="1:16" ht="14.25">
      <c r="A37" s="155">
        <v>25</v>
      </c>
      <c r="B37" s="149" t="s">
        <v>167</v>
      </c>
      <c r="C37" s="170" t="s">
        <v>189</v>
      </c>
      <c r="D37" s="168" t="s">
        <v>179</v>
      </c>
      <c r="E37" s="171">
        <v>1</v>
      </c>
      <c r="F37" s="105"/>
      <c r="G37" s="128"/>
      <c r="H37" s="130"/>
      <c r="I37" s="160"/>
      <c r="J37" s="163"/>
      <c r="K37" s="132"/>
      <c r="L37" s="132"/>
      <c r="M37" s="132"/>
      <c r="N37" s="132"/>
      <c r="O37" s="132"/>
      <c r="P37" s="132"/>
    </row>
    <row r="38" spans="1:16" ht="14.25">
      <c r="A38" s="155">
        <v>26</v>
      </c>
      <c r="B38" s="149" t="s">
        <v>167</v>
      </c>
      <c r="C38" s="201" t="s">
        <v>219</v>
      </c>
      <c r="D38" s="168" t="s">
        <v>179</v>
      </c>
      <c r="E38" s="171">
        <v>1</v>
      </c>
      <c r="F38" s="105"/>
      <c r="G38" s="128"/>
      <c r="H38" s="130"/>
      <c r="I38" s="160"/>
      <c r="J38" s="163"/>
      <c r="K38" s="132"/>
      <c r="L38" s="132"/>
      <c r="M38" s="132"/>
      <c r="N38" s="132"/>
      <c r="O38" s="132"/>
      <c r="P38" s="132"/>
    </row>
    <row r="39" spans="1:16" ht="14.25">
      <c r="A39" s="155">
        <v>27</v>
      </c>
      <c r="B39" s="149" t="s">
        <v>167</v>
      </c>
      <c r="C39" s="170" t="s">
        <v>190</v>
      </c>
      <c r="D39" s="168" t="s">
        <v>179</v>
      </c>
      <c r="E39" s="171">
        <v>1</v>
      </c>
      <c r="F39" s="105"/>
      <c r="G39" s="128"/>
      <c r="H39" s="130"/>
      <c r="I39" s="160"/>
      <c r="J39" s="163"/>
      <c r="K39" s="132"/>
      <c r="L39" s="132"/>
      <c r="M39" s="132"/>
      <c r="N39" s="132"/>
      <c r="O39" s="132"/>
      <c r="P39" s="132"/>
    </row>
    <row r="40" spans="1:16" ht="14.25">
      <c r="A40" s="155"/>
      <c r="B40" s="155"/>
      <c r="C40" s="175" t="s">
        <v>47</v>
      </c>
      <c r="D40" s="173"/>
      <c r="E40" s="157"/>
      <c r="F40" s="176"/>
      <c r="G40" s="176"/>
      <c r="H40" s="106"/>
      <c r="I40" s="106"/>
      <c r="J40" s="106"/>
      <c r="K40" s="106"/>
      <c r="L40" s="177">
        <f>SUM(L12:L39)</f>
        <v>0</v>
      </c>
      <c r="M40" s="177">
        <f>SUM(M12:M39)</f>
        <v>0</v>
      </c>
      <c r="N40" s="177">
        <f>SUM(N12:N39)</f>
        <v>0</v>
      </c>
      <c r="O40" s="177">
        <f>SUM(O12:O39)</f>
        <v>0</v>
      </c>
      <c r="P40" s="177">
        <f>SUM(P12:P39)</f>
        <v>0</v>
      </c>
    </row>
    <row r="41" spans="1:16" ht="14.25">
      <c r="A41" s="155"/>
      <c r="B41" s="155"/>
      <c r="C41" s="178" t="s">
        <v>44</v>
      </c>
      <c r="D41" s="173" t="s">
        <v>45</v>
      </c>
      <c r="E41" s="157"/>
      <c r="F41" s="176"/>
      <c r="G41" s="176"/>
      <c r="H41" s="106"/>
      <c r="I41" s="106"/>
      <c r="J41" s="106"/>
      <c r="K41" s="106"/>
      <c r="L41" s="106"/>
      <c r="M41" s="106"/>
      <c r="N41" s="106">
        <f>ROUND(N40*E41/100,2)</f>
        <v>0</v>
      </c>
      <c r="O41" s="106"/>
      <c r="P41" s="106">
        <f>N41</f>
        <v>0</v>
      </c>
    </row>
    <row r="42" spans="1:16" s="31" customFormat="1" ht="12.75">
      <c r="A42" s="155"/>
      <c r="B42" s="155"/>
      <c r="C42" s="179" t="s">
        <v>46</v>
      </c>
      <c r="D42" s="173"/>
      <c r="E42" s="157"/>
      <c r="F42" s="128"/>
      <c r="G42" s="128"/>
      <c r="H42" s="128"/>
      <c r="I42" s="128"/>
      <c r="J42" s="128"/>
      <c r="K42" s="128"/>
      <c r="L42" s="180">
        <f>L40+L41</f>
        <v>0</v>
      </c>
      <c r="M42" s="180">
        <f>M40+M41</f>
        <v>0</v>
      </c>
      <c r="N42" s="180">
        <f>N40+N41</f>
        <v>0</v>
      </c>
      <c r="O42" s="180">
        <f>O40+O41</f>
        <v>0</v>
      </c>
      <c r="P42" s="180">
        <f>P40+P41</f>
        <v>0</v>
      </c>
    </row>
    <row r="46" spans="1:16" ht="15.75">
      <c r="A46" s="7" t="str">
        <f>'1-2'!A47</f>
        <v>Sastādīja: ______________________</v>
      </c>
      <c r="B46" s="7"/>
      <c r="C46" s="7"/>
      <c r="D46" s="7"/>
      <c r="E46" s="7"/>
      <c r="F46" s="7"/>
      <c r="G46" s="68"/>
      <c r="H46" s="86"/>
      <c r="I46" s="7"/>
      <c r="J46" s="86"/>
      <c r="K46" s="86"/>
      <c r="L46" s="7" t="str">
        <f>'1-2'!L47</f>
        <v>Pārbaudīja: ______________________</v>
      </c>
      <c r="M46" s="7"/>
      <c r="N46" s="7"/>
      <c r="O46" s="7"/>
      <c r="P46" s="86"/>
    </row>
    <row r="47" spans="1:16" ht="15.75">
      <c r="A47" s="7" t="str">
        <f>'1-2'!A48</f>
        <v>Sertifikāta Nr.</v>
      </c>
      <c r="B47" s="86"/>
      <c r="C47" s="86"/>
      <c r="D47" s="86"/>
      <c r="E47" s="86"/>
      <c r="F47" s="86"/>
      <c r="G47" s="86"/>
      <c r="H47" s="86"/>
      <c r="I47" s="7"/>
      <c r="J47" s="86"/>
      <c r="K47" s="86"/>
      <c r="L47" s="7" t="s">
        <v>159</v>
      </c>
      <c r="M47" s="7"/>
      <c r="N47" s="86"/>
      <c r="O47" s="86"/>
      <c r="P47" s="86"/>
    </row>
    <row r="48" spans="1:16" ht="15.75">
      <c r="A48" s="31"/>
      <c r="B48" s="86"/>
      <c r="D48" s="86"/>
      <c r="E48" s="86"/>
      <c r="F48" s="86"/>
      <c r="G48" s="86"/>
      <c r="H48" s="86"/>
      <c r="I48" s="7"/>
      <c r="J48" s="86"/>
      <c r="K48" s="86"/>
      <c r="L48" s="86"/>
      <c r="M48" s="86"/>
      <c r="N48" s="86"/>
      <c r="O48" s="86"/>
      <c r="P48" s="86"/>
    </row>
  </sheetData>
  <sheetProtection/>
  <mergeCells count="9">
    <mergeCell ref="A1:P1"/>
    <mergeCell ref="A2:P2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3937007874015748" right="0.3937007874015748" top="0.9055118110236221" bottom="0.31496062992125984" header="0.7086614173228347" footer="0.5118110236220472"/>
  <pageSetup fitToHeight="0" fitToWidth="0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46">
      <selection activeCell="Q18" sqref="Q18"/>
    </sheetView>
  </sheetViews>
  <sheetFormatPr defaultColWidth="8.3984375" defaultRowHeight="14.25"/>
  <cols>
    <col min="1" max="1" width="5.8984375" style="30" customWidth="1"/>
    <col min="2" max="2" width="5.19921875" style="30" customWidth="1"/>
    <col min="3" max="3" width="31.8984375" style="30" customWidth="1"/>
    <col min="4" max="4" width="7.19921875" style="30" customWidth="1"/>
    <col min="5" max="5" width="8.3984375" style="30" customWidth="1"/>
    <col min="6" max="6" width="7.5" style="30" customWidth="1"/>
    <col min="7" max="8" width="6.5" style="30" customWidth="1"/>
    <col min="9" max="9" width="7.19921875" style="30" customWidth="1"/>
    <col min="10" max="10" width="7.09765625" style="30" customWidth="1"/>
    <col min="11" max="11" width="7.5" style="30" customWidth="1"/>
    <col min="12" max="12" width="9.69921875" style="30" customWidth="1"/>
    <col min="13" max="13" width="10.09765625" style="30" customWidth="1"/>
    <col min="14" max="14" width="10.8984375" style="30" customWidth="1"/>
    <col min="15" max="15" width="10" style="30" customWidth="1"/>
    <col min="16" max="16" width="12.09765625" style="30" customWidth="1"/>
    <col min="17" max="18" width="8.3984375" style="30" customWidth="1"/>
    <col min="19" max="19" width="9.09765625" style="30" customWidth="1"/>
    <col min="20" max="16384" width="8.3984375" style="30" customWidth="1"/>
  </cols>
  <sheetData>
    <row r="1" spans="1:16" s="11" customFormat="1" ht="15.75">
      <c r="A1" s="265" t="s">
        <v>30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s="11" customFormat="1" ht="15.75">
      <c r="A2" s="266" t="str">
        <f>Kopsavilkums!C16</f>
        <v>Vispārējie būvdarbi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s="11" customFormat="1" ht="14.25">
      <c r="A3" s="5" t="str">
        <f>'1-2'!A3</f>
        <v>Būves nosaukums: PII "Zvaigznīte" energoefektivitātes uzlabošana. ēkas fasādes apliecinājuma karte</v>
      </c>
      <c r="B3" s="46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s="11" customFormat="1" ht="14.25">
      <c r="A4" s="5" t="str">
        <f>'1-2'!A4</f>
        <v>Objekta nosaukums: Drenāžas tīklu un lietusūdens kanalizācijas tīklu izbūve</v>
      </c>
      <c r="C4" s="34"/>
      <c r="D4" s="35"/>
      <c r="E4" s="36"/>
      <c r="F4"/>
      <c r="G4"/>
      <c r="H4"/>
      <c r="I4"/>
      <c r="J4"/>
      <c r="K4"/>
      <c r="L4"/>
      <c r="M4"/>
      <c r="N4"/>
      <c r="O4"/>
      <c r="P4"/>
    </row>
    <row r="5" spans="1:16" s="11" customFormat="1" ht="12.75" customHeight="1">
      <c r="A5" s="5" t="str">
        <f>'1-2'!A5</f>
        <v>Objekta adrese:   Jaunatnes iela 2, Valdlauči, Ķekavas pag., ķekavas nov.</v>
      </c>
      <c r="C5" s="12"/>
      <c r="D5"/>
      <c r="E5"/>
      <c r="F5"/>
      <c r="G5"/>
      <c r="H5"/>
      <c r="I5"/>
      <c r="J5"/>
      <c r="K5"/>
      <c r="L5"/>
      <c r="M5"/>
      <c r="N5"/>
      <c r="O5"/>
      <c r="P5"/>
    </row>
    <row r="6" spans="1:16" s="11" customFormat="1" ht="12.75" customHeight="1">
      <c r="A6" s="5" t="str">
        <f>'1-2'!A6</f>
        <v>Pasūtījuma Nr.:      </v>
      </c>
      <c r="C6" s="12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2.75" customHeight="1">
      <c r="A7" s="13"/>
      <c r="B7" s="14"/>
      <c r="O7" s="17" t="s">
        <v>31</v>
      </c>
      <c r="P7" s="79">
        <f>P44</f>
        <v>0</v>
      </c>
    </row>
    <row r="8" spans="1:16" ht="14.25">
      <c r="A8" s="47"/>
      <c r="B8" s="47"/>
      <c r="C8" s="11"/>
      <c r="O8" s="48"/>
      <c r="P8" s="49"/>
    </row>
    <row r="9" spans="1:16" ht="12.75" customHeight="1">
      <c r="A9" s="14" t="s">
        <v>153</v>
      </c>
      <c r="B9" s="14"/>
      <c r="C9" s="50"/>
      <c r="D9" s="50"/>
      <c r="N9" s="50"/>
      <c r="P9" s="51" t="str">
        <f>'1-2'!P9</f>
        <v> Tāme sastādīta: 2017.gada </v>
      </c>
    </row>
    <row r="10" spans="1:16" ht="17.25" customHeight="1">
      <c r="A10" s="267" t="s">
        <v>7</v>
      </c>
      <c r="B10" s="267" t="s">
        <v>32</v>
      </c>
      <c r="C10" s="262" t="s">
        <v>33</v>
      </c>
      <c r="D10" s="270" t="s">
        <v>34</v>
      </c>
      <c r="E10" s="270" t="s">
        <v>35</v>
      </c>
      <c r="F10" s="262" t="s">
        <v>36</v>
      </c>
      <c r="G10" s="262"/>
      <c r="H10" s="262"/>
      <c r="I10" s="262"/>
      <c r="J10" s="262"/>
      <c r="K10" s="262"/>
      <c r="L10" s="262" t="s">
        <v>37</v>
      </c>
      <c r="M10" s="262"/>
      <c r="N10" s="262"/>
      <c r="O10" s="262"/>
      <c r="P10" s="262"/>
    </row>
    <row r="11" spans="1:16" ht="59.25" customHeight="1">
      <c r="A11" s="268"/>
      <c r="B11" s="268"/>
      <c r="C11" s="269"/>
      <c r="D11" s="271"/>
      <c r="E11" s="271"/>
      <c r="F11" s="52" t="s">
        <v>38</v>
      </c>
      <c r="G11" s="53" t="s">
        <v>39</v>
      </c>
      <c r="H11" s="53" t="s">
        <v>22</v>
      </c>
      <c r="I11" s="54" t="s">
        <v>23</v>
      </c>
      <c r="J11" s="54" t="s">
        <v>24</v>
      </c>
      <c r="K11" s="53" t="s">
        <v>40</v>
      </c>
      <c r="L11" s="52" t="s">
        <v>41</v>
      </c>
      <c r="M11" s="53" t="s">
        <v>22</v>
      </c>
      <c r="N11" s="54" t="s">
        <v>23</v>
      </c>
      <c r="O11" s="55" t="s">
        <v>24</v>
      </c>
      <c r="P11" s="54" t="s">
        <v>42</v>
      </c>
    </row>
    <row r="12" spans="1:16" ht="14.25">
      <c r="A12" s="142">
        <v>1</v>
      </c>
      <c r="B12" s="143"/>
      <c r="C12" s="144" t="s">
        <v>133</v>
      </c>
      <c r="D12" s="145"/>
      <c r="E12" s="145"/>
      <c r="F12" s="146"/>
      <c r="G12" s="146"/>
      <c r="H12" s="147"/>
      <c r="I12" s="146"/>
      <c r="J12" s="146"/>
      <c r="K12" s="147"/>
      <c r="L12" s="147"/>
      <c r="M12" s="147"/>
      <c r="N12" s="147"/>
      <c r="O12" s="147"/>
      <c r="P12" s="147"/>
    </row>
    <row r="13" spans="1:16" s="208" customFormat="1" ht="38.25">
      <c r="A13" s="148">
        <v>1</v>
      </c>
      <c r="B13" s="148" t="s">
        <v>167</v>
      </c>
      <c r="C13" s="150" t="s">
        <v>238</v>
      </c>
      <c r="D13" s="207" t="s">
        <v>233</v>
      </c>
      <c r="E13" s="152">
        <v>366</v>
      </c>
      <c r="F13" s="130"/>
      <c r="G13" s="110"/>
      <c r="H13" s="111"/>
      <c r="I13" s="154"/>
      <c r="J13" s="154"/>
      <c r="K13" s="111"/>
      <c r="L13" s="111"/>
      <c r="M13" s="111"/>
      <c r="N13" s="111"/>
      <c r="O13" s="111"/>
      <c r="P13" s="111"/>
    </row>
    <row r="14" spans="1:16" s="208" customFormat="1" ht="15.75">
      <c r="A14" s="148">
        <v>2</v>
      </c>
      <c r="B14" s="148" t="s">
        <v>167</v>
      </c>
      <c r="C14" s="99" t="s">
        <v>134</v>
      </c>
      <c r="D14" s="207" t="s">
        <v>233</v>
      </c>
      <c r="E14" s="130">
        <v>20</v>
      </c>
      <c r="F14" s="130"/>
      <c r="G14" s="110"/>
      <c r="H14" s="111"/>
      <c r="I14" s="130"/>
      <c r="J14" s="130"/>
      <c r="K14" s="110"/>
      <c r="L14" s="110"/>
      <c r="M14" s="110"/>
      <c r="N14" s="110"/>
      <c r="O14" s="110"/>
      <c r="P14" s="110"/>
    </row>
    <row r="15" spans="1:16" s="208" customFormat="1" ht="15.75">
      <c r="A15" s="148">
        <v>3</v>
      </c>
      <c r="B15" s="148" t="s">
        <v>167</v>
      </c>
      <c r="C15" s="158" t="s">
        <v>136</v>
      </c>
      <c r="D15" s="209" t="s">
        <v>234</v>
      </c>
      <c r="E15" s="130">
        <v>700</v>
      </c>
      <c r="F15" s="130"/>
      <c r="G15" s="110"/>
      <c r="H15" s="111"/>
      <c r="I15" s="152"/>
      <c r="J15" s="152"/>
      <c r="K15" s="111"/>
      <c r="L15" s="111"/>
      <c r="M15" s="111"/>
      <c r="N15" s="111"/>
      <c r="O15" s="111"/>
      <c r="P15" s="111"/>
    </row>
    <row r="16" spans="1:16" s="211" customFormat="1" ht="25.5">
      <c r="A16" s="210">
        <v>4</v>
      </c>
      <c r="B16" s="210" t="s">
        <v>167</v>
      </c>
      <c r="C16" s="161" t="s">
        <v>137</v>
      </c>
      <c r="D16" s="151" t="s">
        <v>132</v>
      </c>
      <c r="E16" s="110">
        <v>366</v>
      </c>
      <c r="F16" s="190"/>
      <c r="G16" s="188"/>
      <c r="H16" s="111"/>
      <c r="I16" s="152"/>
      <c r="J16" s="152"/>
      <c r="K16" s="111"/>
      <c r="L16" s="111"/>
      <c r="M16" s="111"/>
      <c r="N16" s="111"/>
      <c r="O16" s="111"/>
      <c r="P16" s="111"/>
    </row>
    <row r="17" spans="1:16" ht="51">
      <c r="A17" s="148">
        <v>5</v>
      </c>
      <c r="B17" s="85" t="s">
        <v>167</v>
      </c>
      <c r="C17" s="161" t="s">
        <v>143</v>
      </c>
      <c r="D17" s="159" t="s">
        <v>135</v>
      </c>
      <c r="E17" s="110">
        <v>430</v>
      </c>
      <c r="F17" s="105"/>
      <c r="G17" s="128"/>
      <c r="H17" s="111"/>
      <c r="I17" s="152"/>
      <c r="J17" s="152"/>
      <c r="K17" s="111"/>
      <c r="L17" s="111"/>
      <c r="M17" s="111"/>
      <c r="N17" s="111"/>
      <c r="O17" s="111"/>
      <c r="P17" s="111"/>
    </row>
    <row r="18" spans="1:17" s="211" customFormat="1" ht="51">
      <c r="A18" s="210">
        <v>6</v>
      </c>
      <c r="B18" s="210" t="s">
        <v>167</v>
      </c>
      <c r="C18" s="162" t="s">
        <v>138</v>
      </c>
      <c r="D18" s="159" t="s">
        <v>135</v>
      </c>
      <c r="E18" s="212">
        <v>490</v>
      </c>
      <c r="F18" s="190"/>
      <c r="G18" s="188"/>
      <c r="H18" s="130"/>
      <c r="I18" s="160"/>
      <c r="J18" s="163"/>
      <c r="K18" s="111"/>
      <c r="L18" s="111"/>
      <c r="M18" s="111"/>
      <c r="N18" s="111"/>
      <c r="O18" s="111"/>
      <c r="P18" s="111"/>
      <c r="Q18" s="212"/>
    </row>
    <row r="19" spans="1:16" ht="15.75">
      <c r="A19" s="164"/>
      <c r="B19" s="85"/>
      <c r="C19" s="165" t="s">
        <v>139</v>
      </c>
      <c r="D19" s="166" t="s">
        <v>140</v>
      </c>
      <c r="E19" s="174">
        <v>117</v>
      </c>
      <c r="F19" s="110"/>
      <c r="G19" s="153"/>
      <c r="H19" s="97"/>
      <c r="I19" s="160"/>
      <c r="J19" s="130"/>
      <c r="K19" s="110"/>
      <c r="L19" s="110"/>
      <c r="M19" s="110"/>
      <c r="N19" s="110"/>
      <c r="O19" s="110"/>
      <c r="P19" s="110"/>
    </row>
    <row r="20" spans="1:16" ht="25.5">
      <c r="A20" s="155">
        <v>7</v>
      </c>
      <c r="B20" s="85" t="s">
        <v>167</v>
      </c>
      <c r="C20" s="167" t="s">
        <v>141</v>
      </c>
      <c r="D20" s="168" t="s">
        <v>135</v>
      </c>
      <c r="E20" s="169">
        <v>146</v>
      </c>
      <c r="F20" s="105"/>
      <c r="G20" s="128"/>
      <c r="H20" s="132"/>
      <c r="I20" s="131"/>
      <c r="J20" s="131"/>
      <c r="K20" s="110"/>
      <c r="L20" s="110"/>
      <c r="M20" s="110"/>
      <c r="N20" s="110"/>
      <c r="O20" s="110"/>
      <c r="P20" s="110"/>
    </row>
    <row r="21" spans="1:16" ht="51">
      <c r="A21" s="155">
        <v>8</v>
      </c>
      <c r="B21" s="85" t="s">
        <v>167</v>
      </c>
      <c r="C21" s="170" t="s">
        <v>142</v>
      </c>
      <c r="D21" s="168" t="s">
        <v>135</v>
      </c>
      <c r="E21" s="171">
        <v>146</v>
      </c>
      <c r="F21" s="105"/>
      <c r="G21" s="128"/>
      <c r="H21" s="132"/>
      <c r="I21" s="131"/>
      <c r="J21" s="131"/>
      <c r="K21" s="110"/>
      <c r="L21" s="110"/>
      <c r="M21" s="110"/>
      <c r="N21" s="110"/>
      <c r="O21" s="110"/>
      <c r="P21" s="110"/>
    </row>
    <row r="22" spans="1:16" ht="25.5">
      <c r="A22" s="155">
        <v>9</v>
      </c>
      <c r="B22" s="85" t="s">
        <v>167</v>
      </c>
      <c r="C22" s="158" t="s">
        <v>144</v>
      </c>
      <c r="D22" s="168" t="s">
        <v>135</v>
      </c>
      <c r="E22" s="110">
        <v>146</v>
      </c>
      <c r="F22" s="105"/>
      <c r="G22" s="128"/>
      <c r="H22" s="132"/>
      <c r="I22" s="130"/>
      <c r="J22" s="130"/>
      <c r="K22" s="110"/>
      <c r="L22" s="110"/>
      <c r="M22" s="110"/>
      <c r="N22" s="110"/>
      <c r="O22" s="110"/>
      <c r="P22" s="110"/>
    </row>
    <row r="23" spans="1:16" ht="14.25">
      <c r="A23" s="164"/>
      <c r="B23" s="85"/>
      <c r="C23" s="172" t="s">
        <v>145</v>
      </c>
      <c r="D23" s="173"/>
      <c r="E23" s="157"/>
      <c r="F23" s="157"/>
      <c r="G23" s="157"/>
      <c r="H23" s="106"/>
      <c r="I23" s="157"/>
      <c r="J23" s="157"/>
      <c r="K23" s="106"/>
      <c r="L23" s="106"/>
      <c r="M23" s="106"/>
      <c r="N23" s="106"/>
      <c r="O23" s="106"/>
      <c r="P23" s="106"/>
    </row>
    <row r="24" spans="1:16" ht="51">
      <c r="A24" s="155">
        <v>10</v>
      </c>
      <c r="B24" s="85" t="s">
        <v>167</v>
      </c>
      <c r="C24" s="161" t="s">
        <v>143</v>
      </c>
      <c r="D24" s="159" t="s">
        <v>135</v>
      </c>
      <c r="E24" s="110">
        <v>270</v>
      </c>
      <c r="F24" s="105"/>
      <c r="G24" s="128"/>
      <c r="H24" s="111"/>
      <c r="I24" s="152"/>
      <c r="J24" s="152"/>
      <c r="K24" s="111"/>
      <c r="L24" s="111"/>
      <c r="M24" s="111"/>
      <c r="N24" s="111"/>
      <c r="O24" s="111"/>
      <c r="P24" s="111"/>
    </row>
    <row r="25" spans="1:17" s="195" customFormat="1" ht="15.75">
      <c r="A25" s="155"/>
      <c r="B25" s="155"/>
      <c r="C25" s="192" t="s">
        <v>139</v>
      </c>
      <c r="D25" s="193" t="s">
        <v>140</v>
      </c>
      <c r="E25" s="194">
        <v>173</v>
      </c>
      <c r="F25" s="97"/>
      <c r="G25" s="153"/>
      <c r="H25" s="97"/>
      <c r="I25" s="153"/>
      <c r="J25" s="100"/>
      <c r="K25" s="97"/>
      <c r="L25" s="97"/>
      <c r="M25" s="97"/>
      <c r="N25" s="97"/>
      <c r="O25" s="97"/>
      <c r="P25" s="97"/>
      <c r="Q25"/>
    </row>
    <row r="26" spans="1:17" s="195" customFormat="1" ht="25.5">
      <c r="A26" s="155">
        <v>11</v>
      </c>
      <c r="B26" s="155" t="s">
        <v>167</v>
      </c>
      <c r="C26" s="196" t="s">
        <v>141</v>
      </c>
      <c r="D26" s="197" t="s">
        <v>135</v>
      </c>
      <c r="E26" s="198">
        <f>E25</f>
        <v>173</v>
      </c>
      <c r="F26" s="105"/>
      <c r="G26" s="128"/>
      <c r="H26" s="200"/>
      <c r="I26" s="199"/>
      <c r="J26" s="199"/>
      <c r="K26" s="97"/>
      <c r="L26" s="97"/>
      <c r="M26" s="97"/>
      <c r="N26" s="97"/>
      <c r="O26" s="97"/>
      <c r="P26" s="97"/>
      <c r="Q26"/>
    </row>
    <row r="27" spans="1:17" s="195" customFormat="1" ht="51">
      <c r="A27" s="155">
        <v>12</v>
      </c>
      <c r="B27" s="155" t="s">
        <v>167</v>
      </c>
      <c r="C27" s="201" t="s">
        <v>142</v>
      </c>
      <c r="D27" s="197" t="s">
        <v>135</v>
      </c>
      <c r="E27" s="202">
        <f>E25</f>
        <v>173</v>
      </c>
      <c r="F27" s="105"/>
      <c r="G27" s="128"/>
      <c r="H27" s="200"/>
      <c r="I27" s="199"/>
      <c r="J27" s="199"/>
      <c r="K27" s="97"/>
      <c r="L27" s="97"/>
      <c r="M27" s="97"/>
      <c r="N27" s="97"/>
      <c r="O27" s="97"/>
      <c r="P27" s="97"/>
      <c r="Q27"/>
    </row>
    <row r="28" spans="1:17" s="195" customFormat="1" ht="25.5">
      <c r="A28" s="155">
        <v>13</v>
      </c>
      <c r="B28" s="155" t="s">
        <v>167</v>
      </c>
      <c r="C28" s="203" t="s">
        <v>144</v>
      </c>
      <c r="D28" s="197" t="s">
        <v>135</v>
      </c>
      <c r="E28" s="97">
        <v>280</v>
      </c>
      <c r="F28" s="105"/>
      <c r="G28" s="128"/>
      <c r="H28" s="200"/>
      <c r="I28" s="100"/>
      <c r="J28" s="100"/>
      <c r="K28" s="97"/>
      <c r="L28" s="97"/>
      <c r="M28" s="97"/>
      <c r="N28" s="97"/>
      <c r="O28" s="97"/>
      <c r="P28" s="97"/>
      <c r="Q28"/>
    </row>
    <row r="29" spans="1:16" s="211" customFormat="1" ht="14.25">
      <c r="A29" s="210"/>
      <c r="B29" s="210"/>
      <c r="C29" s="213" t="s">
        <v>201</v>
      </c>
      <c r="D29" s="168"/>
      <c r="E29" s="110"/>
      <c r="F29" s="130"/>
      <c r="G29" s="160"/>
      <c r="H29" s="111"/>
      <c r="I29" s="130"/>
      <c r="J29" s="130"/>
      <c r="K29" s="110"/>
      <c r="L29" s="110"/>
      <c r="M29" s="110"/>
      <c r="N29" s="110"/>
      <c r="O29" s="110"/>
      <c r="P29" s="110"/>
    </row>
    <row r="30" spans="1:16" s="211" customFormat="1" ht="14.25">
      <c r="A30" s="210">
        <v>14</v>
      </c>
      <c r="B30" s="210" t="s">
        <v>167</v>
      </c>
      <c r="C30" s="161" t="s">
        <v>210</v>
      </c>
      <c r="D30" s="168" t="s">
        <v>208</v>
      </c>
      <c r="E30" s="110">
        <f>E31</f>
        <v>396.00000000000006</v>
      </c>
      <c r="F30" s="190"/>
      <c r="G30" s="188"/>
      <c r="H30" s="111"/>
      <c r="I30" s="130"/>
      <c r="J30" s="130"/>
      <c r="K30" s="110"/>
      <c r="L30" s="110"/>
      <c r="M30" s="110"/>
      <c r="N30" s="110"/>
      <c r="O30" s="110"/>
      <c r="P30" s="110"/>
    </row>
    <row r="31" spans="1:16" s="211" customFormat="1" ht="14.25">
      <c r="A31" s="210">
        <v>15</v>
      </c>
      <c r="B31" s="210" t="s">
        <v>167</v>
      </c>
      <c r="C31" s="161" t="s">
        <v>202</v>
      </c>
      <c r="D31" s="168" t="s">
        <v>208</v>
      </c>
      <c r="E31" s="110">
        <f>360*1.1</f>
        <v>396.00000000000006</v>
      </c>
      <c r="F31" s="190"/>
      <c r="G31" s="188"/>
      <c r="H31" s="111"/>
      <c r="I31" s="130"/>
      <c r="J31" s="130"/>
      <c r="K31" s="110"/>
      <c r="L31" s="110"/>
      <c r="M31" s="110"/>
      <c r="N31" s="110"/>
      <c r="O31" s="110"/>
      <c r="P31" s="110"/>
    </row>
    <row r="32" spans="1:16" s="211" customFormat="1" ht="14.25">
      <c r="A32" s="210">
        <v>16</v>
      </c>
      <c r="B32" s="210" t="s">
        <v>167</v>
      </c>
      <c r="C32" s="161" t="s">
        <v>203</v>
      </c>
      <c r="D32" s="168" t="s">
        <v>209</v>
      </c>
      <c r="E32" s="110">
        <f>E31*0.2</f>
        <v>79.20000000000002</v>
      </c>
      <c r="F32" s="190"/>
      <c r="G32" s="188"/>
      <c r="H32" s="111"/>
      <c r="I32" s="130"/>
      <c r="J32" s="130"/>
      <c r="K32" s="110"/>
      <c r="L32" s="110"/>
      <c r="M32" s="110"/>
      <c r="N32" s="110"/>
      <c r="O32" s="110"/>
      <c r="P32" s="110"/>
    </row>
    <row r="33" spans="1:16" s="211" customFormat="1" ht="14.25">
      <c r="A33" s="210">
        <v>17</v>
      </c>
      <c r="B33" s="210" t="s">
        <v>167</v>
      </c>
      <c r="C33" s="161" t="s">
        <v>205</v>
      </c>
      <c r="D33" s="168" t="s">
        <v>209</v>
      </c>
      <c r="E33" s="110">
        <f>E31*0.1</f>
        <v>39.60000000000001</v>
      </c>
      <c r="F33" s="190"/>
      <c r="G33" s="188"/>
      <c r="H33" s="111"/>
      <c r="I33" s="130"/>
      <c r="J33" s="130"/>
      <c r="K33" s="110"/>
      <c r="L33" s="110"/>
      <c r="M33" s="110"/>
      <c r="N33" s="110"/>
      <c r="O33" s="110"/>
      <c r="P33" s="110"/>
    </row>
    <row r="34" spans="1:16" s="211" customFormat="1" ht="14.25">
      <c r="A34" s="210">
        <v>18</v>
      </c>
      <c r="B34" s="210" t="s">
        <v>167</v>
      </c>
      <c r="C34" s="161" t="s">
        <v>221</v>
      </c>
      <c r="D34" s="168" t="s">
        <v>209</v>
      </c>
      <c r="E34" s="110">
        <f>E31*0.05</f>
        <v>19.800000000000004</v>
      </c>
      <c r="F34" s="190"/>
      <c r="G34" s="188"/>
      <c r="H34" s="111"/>
      <c r="I34" s="130"/>
      <c r="J34" s="130"/>
      <c r="K34" s="110"/>
      <c r="L34" s="110"/>
      <c r="M34" s="110"/>
      <c r="N34" s="110"/>
      <c r="O34" s="110"/>
      <c r="P34" s="110"/>
    </row>
    <row r="35" spans="1:16" s="211" customFormat="1" ht="14.25">
      <c r="A35" s="210">
        <v>19</v>
      </c>
      <c r="B35" s="210" t="s">
        <v>167</v>
      </c>
      <c r="C35" s="161" t="s">
        <v>214</v>
      </c>
      <c r="D35" s="168" t="s">
        <v>208</v>
      </c>
      <c r="E35" s="110">
        <f>E31</f>
        <v>396.00000000000006</v>
      </c>
      <c r="F35" s="190"/>
      <c r="G35" s="188"/>
      <c r="H35" s="111"/>
      <c r="I35" s="130"/>
      <c r="J35" s="130"/>
      <c r="K35" s="110"/>
      <c r="L35" s="110"/>
      <c r="M35" s="110"/>
      <c r="N35" s="110"/>
      <c r="O35" s="110"/>
      <c r="P35" s="110"/>
    </row>
    <row r="36" spans="1:16" s="211" customFormat="1" ht="14.25">
      <c r="A36" s="210">
        <v>20</v>
      </c>
      <c r="B36" s="210" t="s">
        <v>167</v>
      </c>
      <c r="C36" s="161" t="s">
        <v>215</v>
      </c>
      <c r="D36" s="168" t="s">
        <v>208</v>
      </c>
      <c r="E36" s="110">
        <f>E35</f>
        <v>396.00000000000006</v>
      </c>
      <c r="F36" s="190"/>
      <c r="G36" s="188"/>
      <c r="H36" s="111"/>
      <c r="I36" s="130"/>
      <c r="J36" s="130"/>
      <c r="K36" s="110"/>
      <c r="L36" s="110"/>
      <c r="M36" s="110"/>
      <c r="N36" s="110"/>
      <c r="O36" s="110"/>
      <c r="P36" s="110"/>
    </row>
    <row r="37" spans="1:16" s="211" customFormat="1" ht="14.25">
      <c r="A37" s="210">
        <v>21</v>
      </c>
      <c r="B37" s="210" t="s">
        <v>167</v>
      </c>
      <c r="C37" s="161" t="s">
        <v>207</v>
      </c>
      <c r="D37" s="168" t="s">
        <v>48</v>
      </c>
      <c r="E37" s="110">
        <v>300</v>
      </c>
      <c r="F37" s="190"/>
      <c r="G37" s="188"/>
      <c r="H37" s="111"/>
      <c r="I37" s="130"/>
      <c r="J37" s="130"/>
      <c r="K37" s="110"/>
      <c r="L37" s="110"/>
      <c r="M37" s="110"/>
      <c r="N37" s="110"/>
      <c r="O37" s="110"/>
      <c r="P37" s="110"/>
    </row>
    <row r="38" spans="1:16" s="211" customFormat="1" ht="14.25">
      <c r="A38" s="210">
        <v>22</v>
      </c>
      <c r="B38" s="210" t="s">
        <v>167</v>
      </c>
      <c r="C38" s="161" t="s">
        <v>206</v>
      </c>
      <c r="D38" s="168" t="s">
        <v>209</v>
      </c>
      <c r="E38" s="110">
        <f>0.35*0.2*E37*1.05</f>
        <v>22.049999999999997</v>
      </c>
      <c r="F38" s="190"/>
      <c r="G38" s="188"/>
      <c r="H38" s="111"/>
      <c r="I38" s="130"/>
      <c r="J38" s="130"/>
      <c r="K38" s="110"/>
      <c r="L38" s="110"/>
      <c r="M38" s="110"/>
      <c r="N38" s="110"/>
      <c r="O38" s="110"/>
      <c r="P38" s="110"/>
    </row>
    <row r="39" spans="1:16" s="211" customFormat="1" ht="14.25">
      <c r="A39" s="210">
        <v>23</v>
      </c>
      <c r="B39" s="210" t="s">
        <v>167</v>
      </c>
      <c r="C39" s="161" t="s">
        <v>204</v>
      </c>
      <c r="D39" s="168" t="s">
        <v>208</v>
      </c>
      <c r="E39" s="110">
        <v>220</v>
      </c>
      <c r="F39" s="190"/>
      <c r="G39" s="188"/>
      <c r="H39" s="111"/>
      <c r="I39" s="130"/>
      <c r="J39" s="130"/>
      <c r="K39" s="110"/>
      <c r="L39" s="110"/>
      <c r="M39" s="110"/>
      <c r="N39" s="110"/>
      <c r="O39" s="110"/>
      <c r="P39" s="110"/>
    </row>
    <row r="40" spans="1:16" s="211" customFormat="1" ht="14.25">
      <c r="A40" s="210">
        <v>24</v>
      </c>
      <c r="B40" s="210" t="s">
        <v>167</v>
      </c>
      <c r="C40" s="161" t="s">
        <v>211</v>
      </c>
      <c r="D40" s="168" t="s">
        <v>209</v>
      </c>
      <c r="E40" s="110">
        <f>E39*0.1*1.1</f>
        <v>24.200000000000003</v>
      </c>
      <c r="F40" s="190"/>
      <c r="G40" s="188"/>
      <c r="H40" s="111"/>
      <c r="I40" s="130"/>
      <c r="J40" s="130"/>
      <c r="K40" s="110"/>
      <c r="L40" s="110"/>
      <c r="M40" s="110"/>
      <c r="N40" s="110"/>
      <c r="O40" s="110"/>
      <c r="P40" s="110"/>
    </row>
    <row r="41" spans="1:16" s="211" customFormat="1" ht="14.25">
      <c r="A41" s="210">
        <v>25</v>
      </c>
      <c r="B41" s="210" t="s">
        <v>167</v>
      </c>
      <c r="C41" s="161" t="s">
        <v>212</v>
      </c>
      <c r="D41" s="168" t="s">
        <v>213</v>
      </c>
      <c r="E41" s="110">
        <f>E39/20*1.1</f>
        <v>12.100000000000001</v>
      </c>
      <c r="F41" s="190"/>
      <c r="G41" s="188"/>
      <c r="H41" s="111"/>
      <c r="I41" s="130"/>
      <c r="J41" s="130"/>
      <c r="K41" s="110"/>
      <c r="L41" s="110"/>
      <c r="M41" s="110"/>
      <c r="N41" s="110"/>
      <c r="O41" s="110"/>
      <c r="P41" s="110"/>
    </row>
    <row r="42" spans="1:16" s="211" customFormat="1" ht="14.25">
      <c r="A42" s="210"/>
      <c r="B42" s="210"/>
      <c r="C42" s="214" t="s">
        <v>47</v>
      </c>
      <c r="D42" s="215"/>
      <c r="E42" s="190"/>
      <c r="F42" s="216"/>
      <c r="G42" s="216"/>
      <c r="H42" s="188"/>
      <c r="I42" s="188"/>
      <c r="J42" s="188"/>
      <c r="K42" s="188"/>
      <c r="L42" s="217">
        <f>SUM(L12:L41)</f>
        <v>0</v>
      </c>
      <c r="M42" s="217">
        <f>SUM(M12:M41)</f>
        <v>0</v>
      </c>
      <c r="N42" s="217">
        <f>SUM(N12:N41)</f>
        <v>0</v>
      </c>
      <c r="O42" s="217">
        <f>SUM(O12:O41)</f>
        <v>0</v>
      </c>
      <c r="P42" s="217">
        <f>SUM(P12:P41)</f>
        <v>0</v>
      </c>
    </row>
    <row r="43" spans="1:16" s="211" customFormat="1" ht="14.25">
      <c r="A43" s="210"/>
      <c r="B43" s="210"/>
      <c r="C43" s="218" t="s">
        <v>44</v>
      </c>
      <c r="D43" s="215" t="s">
        <v>45</v>
      </c>
      <c r="E43" s="190">
        <v>4</v>
      </c>
      <c r="F43" s="216"/>
      <c r="G43" s="216"/>
      <c r="H43" s="188"/>
      <c r="I43" s="188"/>
      <c r="J43" s="188"/>
      <c r="K43" s="188"/>
      <c r="L43" s="188"/>
      <c r="M43" s="188"/>
      <c r="N43" s="188">
        <f>ROUND(N42*E43/100,2)</f>
        <v>0</v>
      </c>
      <c r="O43" s="188"/>
      <c r="P43" s="188">
        <f>N43</f>
        <v>0</v>
      </c>
    </row>
    <row r="44" spans="1:16" s="219" customFormat="1" ht="12.75">
      <c r="A44" s="210"/>
      <c r="B44" s="210"/>
      <c r="C44" s="214" t="s">
        <v>46</v>
      </c>
      <c r="D44" s="215"/>
      <c r="E44" s="190"/>
      <c r="F44" s="188"/>
      <c r="G44" s="188"/>
      <c r="H44" s="188"/>
      <c r="I44" s="188"/>
      <c r="J44" s="188"/>
      <c r="K44" s="188"/>
      <c r="L44" s="217"/>
      <c r="M44" s="217">
        <f>M42+M43</f>
        <v>0</v>
      </c>
      <c r="N44" s="217">
        <f>N42+N43</f>
        <v>0</v>
      </c>
      <c r="O44" s="217">
        <f>O42+O43</f>
        <v>0</v>
      </c>
      <c r="P44" s="217">
        <f>P42+P43</f>
        <v>0</v>
      </c>
    </row>
    <row r="45" spans="1:16" s="221" customFormat="1" ht="15">
      <c r="A45" s="220">
        <v>3</v>
      </c>
      <c r="B45" s="210"/>
      <c r="C45" s="213" t="s">
        <v>149</v>
      </c>
      <c r="D45" s="215"/>
      <c r="E45" s="190"/>
      <c r="F45" s="190"/>
      <c r="G45" s="190"/>
      <c r="H45" s="188"/>
      <c r="I45" s="190"/>
      <c r="J45" s="190"/>
      <c r="K45" s="188"/>
      <c r="L45" s="188"/>
      <c r="M45" s="188"/>
      <c r="N45" s="188"/>
      <c r="O45" s="188"/>
      <c r="P45" s="188"/>
    </row>
    <row r="46" spans="1:16" ht="89.25">
      <c r="A46" s="148">
        <v>1</v>
      </c>
      <c r="B46" s="85" t="s">
        <v>167</v>
      </c>
      <c r="C46" s="181" t="s">
        <v>150</v>
      </c>
      <c r="D46" s="148" t="s">
        <v>50</v>
      </c>
      <c r="E46" s="110">
        <v>2</v>
      </c>
      <c r="F46" s="105"/>
      <c r="G46" s="128"/>
      <c r="H46" s="132"/>
      <c r="I46" s="110"/>
      <c r="J46" s="110"/>
      <c r="K46" s="110"/>
      <c r="L46" s="110"/>
      <c r="M46" s="110"/>
      <c r="N46" s="110"/>
      <c r="O46" s="110"/>
      <c r="P46" s="110"/>
    </row>
    <row r="47" spans="1:16" ht="89.25">
      <c r="A47" s="155">
        <v>2</v>
      </c>
      <c r="B47" s="85" t="s">
        <v>167</v>
      </c>
      <c r="C47" s="181" t="s">
        <v>151</v>
      </c>
      <c r="D47" s="148" t="s">
        <v>50</v>
      </c>
      <c r="E47" s="110">
        <v>1</v>
      </c>
      <c r="F47" s="105"/>
      <c r="G47" s="128"/>
      <c r="H47" s="132"/>
      <c r="I47" s="110"/>
      <c r="J47" s="110"/>
      <c r="K47" s="110"/>
      <c r="L47" s="110"/>
      <c r="M47" s="110"/>
      <c r="N47" s="110"/>
      <c r="O47" s="110"/>
      <c r="P47" s="110"/>
    </row>
    <row r="48" spans="1:16" ht="51">
      <c r="A48" s="155"/>
      <c r="B48" s="85"/>
      <c r="C48" s="201" t="s">
        <v>224</v>
      </c>
      <c r="D48" s="148" t="s">
        <v>223</v>
      </c>
      <c r="E48" s="110">
        <v>4</v>
      </c>
      <c r="F48" s="105"/>
      <c r="G48" s="128"/>
      <c r="H48" s="132"/>
      <c r="I48" s="110"/>
      <c r="J48" s="110"/>
      <c r="K48" s="110"/>
      <c r="L48" s="110"/>
      <c r="M48" s="110"/>
      <c r="N48" s="110"/>
      <c r="O48" s="110"/>
      <c r="P48" s="110"/>
    </row>
    <row r="49" spans="1:16" ht="89.25">
      <c r="A49" s="155">
        <v>3</v>
      </c>
      <c r="B49" s="85" t="s">
        <v>167</v>
      </c>
      <c r="C49" s="181" t="s">
        <v>152</v>
      </c>
      <c r="D49" s="148" t="s">
        <v>50</v>
      </c>
      <c r="E49" s="110">
        <v>1</v>
      </c>
      <c r="F49" s="105"/>
      <c r="G49" s="128"/>
      <c r="H49" s="132"/>
      <c r="I49" s="110"/>
      <c r="J49" s="110"/>
      <c r="K49" s="110"/>
      <c r="L49" s="110"/>
      <c r="M49" s="110"/>
      <c r="N49" s="110"/>
      <c r="O49" s="110"/>
      <c r="P49" s="110"/>
    </row>
    <row r="50" spans="1:16" ht="15">
      <c r="A50" s="155">
        <v>4</v>
      </c>
      <c r="B50" s="85"/>
      <c r="C50" s="181" t="s">
        <v>237</v>
      </c>
      <c r="D50" s="168" t="s">
        <v>179</v>
      </c>
      <c r="E50" s="110">
        <v>1</v>
      </c>
      <c r="F50" s="105"/>
      <c r="G50" s="128"/>
      <c r="H50" s="132"/>
      <c r="I50" s="110"/>
      <c r="J50" s="110"/>
      <c r="K50" s="110"/>
      <c r="L50" s="110"/>
      <c r="M50" s="110"/>
      <c r="N50" s="110"/>
      <c r="O50" s="110"/>
      <c r="P50" s="110"/>
    </row>
    <row r="51" spans="1:16" ht="15">
      <c r="A51" s="155"/>
      <c r="B51" s="155"/>
      <c r="C51" s="175" t="s">
        <v>47</v>
      </c>
      <c r="D51" s="173"/>
      <c r="E51" s="157"/>
      <c r="F51" s="176"/>
      <c r="G51" s="176"/>
      <c r="H51" s="106"/>
      <c r="I51" s="106"/>
      <c r="J51" s="106"/>
      <c r="K51" s="106"/>
      <c r="L51" s="177">
        <f>SUM(L45:L49)</f>
        <v>0</v>
      </c>
      <c r="M51" s="177">
        <f>SUM(M45:M49)</f>
        <v>0</v>
      </c>
      <c r="N51" s="177">
        <f>SUM(N45:N49)</f>
        <v>0</v>
      </c>
      <c r="O51" s="177">
        <f>SUM(O45:O49)</f>
        <v>0</v>
      </c>
      <c r="P51" s="177">
        <f>SUM(P45:P49)</f>
        <v>0</v>
      </c>
    </row>
    <row r="52" spans="1:16" ht="15">
      <c r="A52" s="155"/>
      <c r="B52" s="155"/>
      <c r="C52" s="178" t="s">
        <v>44</v>
      </c>
      <c r="D52" s="173" t="s">
        <v>45</v>
      </c>
      <c r="E52" s="157"/>
      <c r="F52" s="176"/>
      <c r="G52" s="176"/>
      <c r="H52" s="106"/>
      <c r="I52" s="106"/>
      <c r="J52" s="106"/>
      <c r="K52" s="106"/>
      <c r="L52" s="106"/>
      <c r="M52" s="106"/>
      <c r="N52" s="106">
        <f>ROUND(N51*E52/100,2)</f>
        <v>0</v>
      </c>
      <c r="O52" s="106"/>
      <c r="P52" s="106">
        <f>N52</f>
        <v>0</v>
      </c>
    </row>
    <row r="53" spans="1:16" ht="15.75" thickBot="1">
      <c r="A53" s="80"/>
      <c r="B53" s="81"/>
      <c r="C53" s="138" t="s">
        <v>46</v>
      </c>
      <c r="D53" s="139"/>
      <c r="E53" s="84"/>
      <c r="F53" s="140"/>
      <c r="G53" s="140"/>
      <c r="H53" s="140"/>
      <c r="I53" s="140"/>
      <c r="J53" s="140"/>
      <c r="K53" s="140"/>
      <c r="L53" s="141"/>
      <c r="M53" s="141">
        <f>M51+M52</f>
        <v>0</v>
      </c>
      <c r="N53" s="141">
        <f>N51+N52</f>
        <v>0</v>
      </c>
      <c r="O53" s="141">
        <f>O51+O52</f>
        <v>0</v>
      </c>
      <c r="P53" s="141">
        <f>P51+P52</f>
        <v>0</v>
      </c>
    </row>
    <row r="54" spans="1:16" ht="15.75" thickBot="1">
      <c r="A54" s="133"/>
      <c r="B54" s="134"/>
      <c r="C54" s="135" t="s">
        <v>158</v>
      </c>
      <c r="D54" s="136"/>
      <c r="E54" s="182"/>
      <c r="F54" s="183"/>
      <c r="G54" s="183"/>
      <c r="H54" s="183"/>
      <c r="I54" s="183"/>
      <c r="J54" s="183"/>
      <c r="K54" s="183"/>
      <c r="L54" s="137">
        <f>SUM(L51+L42)</f>
        <v>0</v>
      </c>
      <c r="M54" s="137">
        <f>SUM(M53+M44)</f>
        <v>0</v>
      </c>
      <c r="N54" s="137">
        <f>SUM(N53+N44)</f>
        <v>0</v>
      </c>
      <c r="O54" s="137">
        <f>SUM(O53+O44)</f>
        <v>0</v>
      </c>
      <c r="P54" s="137">
        <f>SUM(P53+P44)</f>
        <v>0</v>
      </c>
    </row>
    <row r="58" spans="1:16" ht="15.75">
      <c r="A58" s="7" t="str">
        <f>'1-2'!A47</f>
        <v>Sastādīja: ______________________</v>
      </c>
      <c r="B58" s="7"/>
      <c r="C58" s="7"/>
      <c r="D58" s="7"/>
      <c r="E58" s="7"/>
      <c r="F58" s="7"/>
      <c r="G58" s="68"/>
      <c r="H58" s="86"/>
      <c r="I58" s="7"/>
      <c r="J58" s="86"/>
      <c r="K58" s="86"/>
      <c r="L58" s="7" t="str">
        <f>'1-2'!L47</f>
        <v>Pārbaudīja: ______________________</v>
      </c>
      <c r="M58" s="7"/>
      <c r="N58" s="7"/>
      <c r="O58" s="7"/>
      <c r="P58" s="86"/>
    </row>
    <row r="59" spans="1:16" ht="15.75">
      <c r="A59" s="7" t="str">
        <f>'1-2'!A48</f>
        <v>Sertifikāta Nr.</v>
      </c>
      <c r="B59" s="86"/>
      <c r="C59" s="86"/>
      <c r="D59" s="86"/>
      <c r="E59" s="86"/>
      <c r="F59" s="86"/>
      <c r="G59" s="86"/>
      <c r="H59" s="86"/>
      <c r="I59" s="7"/>
      <c r="J59" s="86"/>
      <c r="K59" s="86"/>
      <c r="L59" s="7" t="s">
        <v>159</v>
      </c>
      <c r="M59" s="7"/>
      <c r="N59" s="86"/>
      <c r="O59" s="86"/>
      <c r="P59" s="86"/>
    </row>
    <row r="60" spans="1:16" ht="15.75">
      <c r="A60" s="31"/>
      <c r="B60" s="86"/>
      <c r="C60" s="86"/>
      <c r="D60" s="86"/>
      <c r="E60" s="86"/>
      <c r="F60" s="86"/>
      <c r="G60" s="86"/>
      <c r="H60" s="86"/>
      <c r="I60" s="7"/>
      <c r="J60" s="86"/>
      <c r="K60" s="86"/>
      <c r="L60" s="86"/>
      <c r="M60" s="86"/>
      <c r="N60" s="86"/>
      <c r="O60" s="86"/>
      <c r="P60" s="86"/>
    </row>
    <row r="61" spans="1:16" ht="15.75">
      <c r="A61" s="86"/>
      <c r="B61" s="86"/>
      <c r="C61" s="86"/>
      <c r="D61" s="86"/>
      <c r="E61" s="69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</sheetData>
  <sheetProtection/>
  <mergeCells count="9">
    <mergeCell ref="A1:P1"/>
    <mergeCell ref="A2:P2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3937007874015748" right="0.3937007874015748" top="0.9055118110236221" bottom="0.31496062992125984" header="0.7086614173228347" footer="0.5118110236220472"/>
  <pageSetup fitToHeight="0" fitToWidth="0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37">
      <selection activeCell="D41" sqref="D41"/>
    </sheetView>
  </sheetViews>
  <sheetFormatPr defaultColWidth="8.3984375" defaultRowHeight="14.25"/>
  <cols>
    <col min="1" max="1" width="5.19921875" style="96" customWidth="1"/>
    <col min="2" max="2" width="6.09765625" style="96" customWidth="1"/>
    <col min="3" max="3" width="35.19921875" style="96" customWidth="1"/>
    <col min="4" max="4" width="7.19921875" style="96" customWidth="1"/>
    <col min="5" max="5" width="8.3984375" style="96" customWidth="1"/>
    <col min="6" max="6" width="7.5" style="96" customWidth="1"/>
    <col min="7" max="8" width="6.5" style="96" customWidth="1"/>
    <col min="9" max="9" width="7.19921875" style="96" customWidth="1"/>
    <col min="10" max="10" width="7.09765625" style="96" customWidth="1"/>
    <col min="11" max="11" width="7.5" style="96" customWidth="1"/>
    <col min="12" max="12" width="9.69921875" style="96" customWidth="1"/>
    <col min="13" max="13" width="10.09765625" style="96" customWidth="1"/>
    <col min="14" max="14" width="10.8984375" style="96" customWidth="1"/>
    <col min="15" max="15" width="10" style="96" customWidth="1"/>
    <col min="16" max="16" width="12.09765625" style="96" customWidth="1"/>
    <col min="17" max="16384" width="8.3984375" style="96" customWidth="1"/>
  </cols>
  <sheetData>
    <row r="1" spans="1:16" s="11" customFormat="1" ht="15.75">
      <c r="A1" s="265" t="s">
        <v>156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s="11" customFormat="1" ht="17.25" customHeight="1">
      <c r="A2" s="266" t="str">
        <f>Kopsavilkums!C17</f>
        <v>Lietus ūdens kanalizācija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s="11" customFormat="1" ht="15">
      <c r="A3" s="5" t="s">
        <v>57</v>
      </c>
      <c r="B3" s="4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s="11" customFormat="1" ht="15">
      <c r="A4" s="11" t="s">
        <v>58</v>
      </c>
      <c r="C4" s="34"/>
      <c r="D4" s="35"/>
      <c r="E4" s="3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11" customFormat="1" ht="12.75" customHeight="1">
      <c r="A5" s="11" t="s">
        <v>59</v>
      </c>
      <c r="C5" s="1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s="11" customFormat="1" ht="12.75" customHeight="1">
      <c r="A6" s="11" t="s">
        <v>6</v>
      </c>
      <c r="C6" s="12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s="86" customFormat="1" ht="12.75" customHeight="1">
      <c r="A7" s="13"/>
      <c r="B7" s="14"/>
      <c r="O7" s="17" t="s">
        <v>31</v>
      </c>
      <c r="P7" s="79">
        <f>P44</f>
        <v>0</v>
      </c>
    </row>
    <row r="8" spans="1:16" s="86" customFormat="1" ht="15">
      <c r="A8" s="47"/>
      <c r="B8" s="47"/>
      <c r="C8" s="11"/>
      <c r="O8" s="48"/>
      <c r="P8" s="49"/>
    </row>
    <row r="9" spans="1:16" s="86" customFormat="1" ht="12.75" customHeight="1">
      <c r="A9" s="14" t="s">
        <v>53</v>
      </c>
      <c r="B9" s="14"/>
      <c r="C9" s="50"/>
      <c r="D9" s="50"/>
      <c r="N9" s="50"/>
      <c r="P9" s="51" t="s">
        <v>165</v>
      </c>
    </row>
    <row r="10" spans="1:16" s="86" customFormat="1" ht="17.25" customHeight="1">
      <c r="A10" s="267" t="s">
        <v>7</v>
      </c>
      <c r="B10" s="267" t="s">
        <v>32</v>
      </c>
      <c r="C10" s="262" t="s">
        <v>33</v>
      </c>
      <c r="D10" s="270" t="s">
        <v>34</v>
      </c>
      <c r="E10" s="270" t="s">
        <v>35</v>
      </c>
      <c r="F10" s="262" t="s">
        <v>36</v>
      </c>
      <c r="G10" s="262"/>
      <c r="H10" s="262"/>
      <c r="I10" s="262"/>
      <c r="J10" s="262"/>
      <c r="K10" s="262"/>
      <c r="L10" s="262" t="s">
        <v>37</v>
      </c>
      <c r="M10" s="262"/>
      <c r="N10" s="262"/>
      <c r="O10" s="262"/>
      <c r="P10" s="262"/>
    </row>
    <row r="11" spans="1:16" s="86" customFormat="1" ht="59.25" customHeight="1">
      <c r="A11" s="268"/>
      <c r="B11" s="268"/>
      <c r="C11" s="269"/>
      <c r="D11" s="271"/>
      <c r="E11" s="271"/>
      <c r="F11" s="52" t="s">
        <v>38</v>
      </c>
      <c r="G11" s="53" t="s">
        <v>39</v>
      </c>
      <c r="H11" s="53" t="s">
        <v>22</v>
      </c>
      <c r="I11" s="54" t="s">
        <v>23</v>
      </c>
      <c r="J11" s="54" t="s">
        <v>24</v>
      </c>
      <c r="K11" s="53" t="s">
        <v>40</v>
      </c>
      <c r="L11" s="52" t="s">
        <v>41</v>
      </c>
      <c r="M11" s="53" t="s">
        <v>22</v>
      </c>
      <c r="N11" s="54" t="s">
        <v>23</v>
      </c>
      <c r="O11" s="55" t="s">
        <v>24</v>
      </c>
      <c r="P11" s="54" t="s">
        <v>42</v>
      </c>
    </row>
    <row r="12" spans="1:16" s="86" customFormat="1" ht="15.75">
      <c r="A12" s="120"/>
      <c r="B12" s="121" t="s">
        <v>25</v>
      </c>
      <c r="C12" s="122" t="s">
        <v>60</v>
      </c>
      <c r="D12" s="123"/>
      <c r="E12" s="124"/>
      <c r="F12" s="125"/>
      <c r="G12" s="126"/>
      <c r="H12" s="126"/>
      <c r="I12" s="126"/>
      <c r="J12" s="126"/>
      <c r="K12" s="127"/>
      <c r="L12" s="127"/>
      <c r="M12" s="127"/>
      <c r="N12" s="127"/>
      <c r="O12" s="127"/>
      <c r="P12" s="127"/>
    </row>
    <row r="13" spans="1:16" s="86" customFormat="1" ht="25.5">
      <c r="A13" s="88">
        <v>1</v>
      </c>
      <c r="B13" s="85" t="s">
        <v>167</v>
      </c>
      <c r="C13" s="90" t="s">
        <v>61</v>
      </c>
      <c r="D13" s="88" t="s">
        <v>48</v>
      </c>
      <c r="E13" s="91">
        <v>15</v>
      </c>
      <c r="F13" s="105"/>
      <c r="G13" s="128"/>
      <c r="H13" s="128"/>
      <c r="I13" s="105"/>
      <c r="J13" s="105"/>
      <c r="K13" s="106"/>
      <c r="L13" s="106"/>
      <c r="M13" s="106"/>
      <c r="N13" s="106"/>
      <c r="O13" s="106"/>
      <c r="P13" s="106"/>
    </row>
    <row r="14" spans="1:16" s="86" customFormat="1" ht="25.5">
      <c r="A14" s="88">
        <v>2</v>
      </c>
      <c r="B14" s="85" t="s">
        <v>167</v>
      </c>
      <c r="C14" s="90" t="s">
        <v>62</v>
      </c>
      <c r="D14" s="88" t="s">
        <v>48</v>
      </c>
      <c r="E14" s="91">
        <v>7.2</v>
      </c>
      <c r="F14" s="105"/>
      <c r="G14" s="128"/>
      <c r="H14" s="128"/>
      <c r="I14" s="128"/>
      <c r="J14" s="105"/>
      <c r="K14" s="106"/>
      <c r="L14" s="106"/>
      <c r="M14" s="106"/>
      <c r="N14" s="106"/>
      <c r="O14" s="106"/>
      <c r="P14" s="106"/>
    </row>
    <row r="15" spans="1:16" s="86" customFormat="1" ht="25.5">
      <c r="A15" s="88">
        <v>3</v>
      </c>
      <c r="B15" s="85" t="s">
        <v>167</v>
      </c>
      <c r="C15" s="90" t="s">
        <v>63</v>
      </c>
      <c r="D15" s="88" t="s">
        <v>48</v>
      </c>
      <c r="E15" s="88">
        <f>14.1+12+3.7+3.5+10.3+7.5+2+7.8+9.8+3.5+6.6+3.4+6.7+7.4+3.9+4.1+14.2+6.5+3</f>
        <v>130</v>
      </c>
      <c r="F15" s="105"/>
      <c r="G15" s="128"/>
      <c r="H15" s="128"/>
      <c r="I15" s="128"/>
      <c r="J15" s="105"/>
      <c r="K15" s="106"/>
      <c r="L15" s="106"/>
      <c r="M15" s="106"/>
      <c r="N15" s="106"/>
      <c r="O15" s="106"/>
      <c r="P15" s="106"/>
    </row>
    <row r="16" spans="1:16" s="86" customFormat="1" ht="38.25">
      <c r="A16" s="88">
        <v>4</v>
      </c>
      <c r="B16" s="85" t="s">
        <v>167</v>
      </c>
      <c r="C16" s="99" t="s">
        <v>64</v>
      </c>
      <c r="D16" s="88" t="s">
        <v>65</v>
      </c>
      <c r="E16" s="88">
        <v>1</v>
      </c>
      <c r="F16" s="105"/>
      <c r="G16" s="128"/>
      <c r="H16" s="128"/>
      <c r="I16" s="128"/>
      <c r="J16" s="105"/>
      <c r="K16" s="106"/>
      <c r="L16" s="106"/>
      <c r="M16" s="106"/>
      <c r="N16" s="106"/>
      <c r="O16" s="106"/>
      <c r="P16" s="106"/>
    </row>
    <row r="17" spans="1:16" s="86" customFormat="1" ht="15">
      <c r="A17" s="88">
        <v>5</v>
      </c>
      <c r="B17" s="85" t="s">
        <v>167</v>
      </c>
      <c r="C17" s="90" t="s">
        <v>86</v>
      </c>
      <c r="D17" s="88" t="s">
        <v>65</v>
      </c>
      <c r="E17" s="88">
        <v>3</v>
      </c>
      <c r="F17" s="105"/>
      <c r="G17" s="128"/>
      <c r="H17" s="128"/>
      <c r="I17" s="129"/>
      <c r="J17" s="128"/>
      <c r="K17" s="106"/>
      <c r="L17" s="106"/>
      <c r="M17" s="106"/>
      <c r="N17" s="106"/>
      <c r="O17" s="106"/>
      <c r="P17" s="106"/>
    </row>
    <row r="18" spans="1:16" s="86" customFormat="1" ht="15">
      <c r="A18" s="88">
        <v>6</v>
      </c>
      <c r="B18" s="85" t="s">
        <v>167</v>
      </c>
      <c r="C18" s="90" t="s">
        <v>87</v>
      </c>
      <c r="D18" s="88" t="s">
        <v>65</v>
      </c>
      <c r="E18" s="88">
        <v>39</v>
      </c>
      <c r="F18" s="105"/>
      <c r="G18" s="128"/>
      <c r="H18" s="128"/>
      <c r="I18" s="129"/>
      <c r="J18" s="128"/>
      <c r="K18" s="106"/>
      <c r="L18" s="106"/>
      <c r="M18" s="106"/>
      <c r="N18" s="106"/>
      <c r="O18" s="106"/>
      <c r="P18" s="106"/>
    </row>
    <row r="19" spans="1:16" s="86" customFormat="1" ht="15">
      <c r="A19" s="88">
        <v>7</v>
      </c>
      <c r="B19" s="85" t="s">
        <v>167</v>
      </c>
      <c r="C19" s="90" t="s">
        <v>66</v>
      </c>
      <c r="D19" s="88" t="s">
        <v>65</v>
      </c>
      <c r="E19" s="88">
        <v>18</v>
      </c>
      <c r="F19" s="105"/>
      <c r="G19" s="128"/>
      <c r="H19" s="128"/>
      <c r="I19" s="129"/>
      <c r="J19" s="128"/>
      <c r="K19" s="106"/>
      <c r="L19" s="106"/>
      <c r="M19" s="106"/>
      <c r="N19" s="106"/>
      <c r="O19" s="106"/>
      <c r="P19" s="106"/>
    </row>
    <row r="20" spans="1:16" s="86" customFormat="1" ht="15">
      <c r="A20" s="88">
        <v>8</v>
      </c>
      <c r="B20" s="85" t="s">
        <v>167</v>
      </c>
      <c r="C20" s="92" t="s">
        <v>67</v>
      </c>
      <c r="D20" s="88" t="s">
        <v>65</v>
      </c>
      <c r="E20" s="88">
        <v>3</v>
      </c>
      <c r="F20" s="105"/>
      <c r="G20" s="128"/>
      <c r="H20" s="128"/>
      <c r="I20" s="129"/>
      <c r="J20" s="128"/>
      <c r="K20" s="106"/>
      <c r="L20" s="106"/>
      <c r="M20" s="106"/>
      <c r="N20" s="106"/>
      <c r="O20" s="106"/>
      <c r="P20" s="106"/>
    </row>
    <row r="21" spans="1:16" s="86" customFormat="1" ht="15">
      <c r="A21" s="88">
        <v>9</v>
      </c>
      <c r="B21" s="85" t="s">
        <v>167</v>
      </c>
      <c r="C21" s="90" t="s">
        <v>68</v>
      </c>
      <c r="D21" s="88" t="s">
        <v>65</v>
      </c>
      <c r="E21" s="88">
        <v>1</v>
      </c>
      <c r="F21" s="105"/>
      <c r="G21" s="128"/>
      <c r="H21" s="128"/>
      <c r="I21" s="129"/>
      <c r="J21" s="129"/>
      <c r="K21" s="106"/>
      <c r="L21" s="106"/>
      <c r="M21" s="106"/>
      <c r="N21" s="106"/>
      <c r="O21" s="106"/>
      <c r="P21" s="106"/>
    </row>
    <row r="22" spans="1:16" s="86" customFormat="1" ht="15">
      <c r="A22" s="88">
        <v>10</v>
      </c>
      <c r="B22" s="85" t="s">
        <v>167</v>
      </c>
      <c r="C22" s="90" t="s">
        <v>69</v>
      </c>
      <c r="D22" s="88" t="s">
        <v>65</v>
      </c>
      <c r="E22" s="88">
        <v>3</v>
      </c>
      <c r="F22" s="105"/>
      <c r="G22" s="128"/>
      <c r="H22" s="128"/>
      <c r="I22" s="129"/>
      <c r="J22" s="129"/>
      <c r="K22" s="106"/>
      <c r="L22" s="106"/>
      <c r="M22" s="106"/>
      <c r="N22" s="106"/>
      <c r="O22" s="106"/>
      <c r="P22" s="106"/>
    </row>
    <row r="23" spans="1:16" s="86" customFormat="1" ht="15">
      <c r="A23" s="88">
        <v>11</v>
      </c>
      <c r="B23" s="85" t="s">
        <v>167</v>
      </c>
      <c r="C23" s="90" t="s">
        <v>70</v>
      </c>
      <c r="D23" s="88" t="s">
        <v>65</v>
      </c>
      <c r="E23" s="88">
        <v>9</v>
      </c>
      <c r="F23" s="105"/>
      <c r="G23" s="128"/>
      <c r="H23" s="128"/>
      <c r="I23" s="129"/>
      <c r="J23" s="129"/>
      <c r="K23" s="106"/>
      <c r="L23" s="106"/>
      <c r="M23" s="106"/>
      <c r="N23" s="106"/>
      <c r="O23" s="106"/>
      <c r="P23" s="106"/>
    </row>
    <row r="24" spans="1:16" s="86" customFormat="1" ht="15">
      <c r="A24" s="88">
        <v>12</v>
      </c>
      <c r="B24" s="85" t="s">
        <v>167</v>
      </c>
      <c r="C24" s="90" t="s">
        <v>71</v>
      </c>
      <c r="D24" s="88" t="s">
        <v>65</v>
      </c>
      <c r="E24" s="88">
        <v>2</v>
      </c>
      <c r="F24" s="105"/>
      <c r="G24" s="128"/>
      <c r="H24" s="128"/>
      <c r="I24" s="129"/>
      <c r="J24" s="129"/>
      <c r="K24" s="106"/>
      <c r="L24" s="106"/>
      <c r="M24" s="106"/>
      <c r="N24" s="106"/>
      <c r="O24" s="106"/>
      <c r="P24" s="106"/>
    </row>
    <row r="25" spans="1:16" s="86" customFormat="1" ht="15">
      <c r="A25" s="88">
        <v>13</v>
      </c>
      <c r="B25" s="85" t="s">
        <v>167</v>
      </c>
      <c r="C25" s="90" t="s">
        <v>72</v>
      </c>
      <c r="D25" s="88" t="s">
        <v>48</v>
      </c>
      <c r="E25" s="91">
        <f>E13+E14+E15</f>
        <v>152.2</v>
      </c>
      <c r="F25" s="105"/>
      <c r="G25" s="128"/>
      <c r="H25" s="128"/>
      <c r="I25" s="109"/>
      <c r="J25" s="110"/>
      <c r="K25" s="106"/>
      <c r="L25" s="106"/>
      <c r="M25" s="106"/>
      <c r="N25" s="106"/>
      <c r="O25" s="106"/>
      <c r="P25" s="106"/>
    </row>
    <row r="26" spans="1:16" s="86" customFormat="1" ht="15.75">
      <c r="A26" s="87" t="s">
        <v>54</v>
      </c>
      <c r="B26" s="87"/>
      <c r="C26" s="117" t="s">
        <v>73</v>
      </c>
      <c r="D26" s="88"/>
      <c r="E26" s="91"/>
      <c r="F26" s="105"/>
      <c r="G26" s="128"/>
      <c r="H26" s="128"/>
      <c r="I26" s="128"/>
      <c r="J26" s="128"/>
      <c r="K26" s="106"/>
      <c r="L26" s="106"/>
      <c r="M26" s="106"/>
      <c r="N26" s="106"/>
      <c r="O26" s="106"/>
      <c r="P26" s="106"/>
    </row>
    <row r="27" spans="1:16" s="86" customFormat="1" ht="25.5">
      <c r="A27" s="88">
        <v>1</v>
      </c>
      <c r="B27" s="85" t="s">
        <v>167</v>
      </c>
      <c r="C27" s="92" t="s">
        <v>74</v>
      </c>
      <c r="D27" s="88" t="s">
        <v>51</v>
      </c>
      <c r="E27" s="89">
        <v>17</v>
      </c>
      <c r="F27" s="105"/>
      <c r="G27" s="128"/>
      <c r="H27" s="128"/>
      <c r="I27" s="131"/>
      <c r="J27" s="131"/>
      <c r="K27" s="106"/>
      <c r="L27" s="106"/>
      <c r="M27" s="106"/>
      <c r="N27" s="106"/>
      <c r="O27" s="106"/>
      <c r="P27" s="106"/>
    </row>
    <row r="28" spans="1:16" s="86" customFormat="1" ht="25.5">
      <c r="A28" s="88">
        <v>2</v>
      </c>
      <c r="B28" s="85" t="s">
        <v>167</v>
      </c>
      <c r="C28" s="92" t="s">
        <v>75</v>
      </c>
      <c r="D28" s="88" t="s">
        <v>49</v>
      </c>
      <c r="E28" s="89">
        <v>1</v>
      </c>
      <c r="F28" s="105"/>
      <c r="G28" s="128"/>
      <c r="H28" s="128"/>
      <c r="I28" s="131"/>
      <c r="J28" s="131"/>
      <c r="K28" s="106"/>
      <c r="L28" s="106"/>
      <c r="M28" s="106"/>
      <c r="N28" s="106"/>
      <c r="O28" s="106"/>
      <c r="P28" s="106"/>
    </row>
    <row r="29" spans="1:16" s="86" customFormat="1" ht="31.5">
      <c r="A29" s="87" t="s">
        <v>76</v>
      </c>
      <c r="B29" s="87"/>
      <c r="C29" s="117" t="s">
        <v>77</v>
      </c>
      <c r="D29" s="88"/>
      <c r="E29" s="88"/>
      <c r="F29" s="105"/>
      <c r="G29" s="128"/>
      <c r="H29" s="128"/>
      <c r="I29" s="128"/>
      <c r="J29" s="128"/>
      <c r="K29" s="106"/>
      <c r="L29" s="106"/>
      <c r="M29" s="106"/>
      <c r="N29" s="106"/>
      <c r="O29" s="106"/>
      <c r="P29" s="106"/>
    </row>
    <row r="30" spans="1:16" s="86" customFormat="1" ht="25.5">
      <c r="A30" s="88">
        <v>1</v>
      </c>
      <c r="B30" s="85" t="s">
        <v>167</v>
      </c>
      <c r="C30" s="92" t="s">
        <v>78</v>
      </c>
      <c r="D30" s="88" t="s">
        <v>52</v>
      </c>
      <c r="E30" s="93">
        <v>41</v>
      </c>
      <c r="F30" s="105"/>
      <c r="G30" s="128"/>
      <c r="H30" s="128"/>
      <c r="I30" s="131"/>
      <c r="J30" s="109"/>
      <c r="K30" s="106"/>
      <c r="L30" s="106"/>
      <c r="M30" s="106"/>
      <c r="N30" s="106"/>
      <c r="O30" s="106"/>
      <c r="P30" s="106"/>
    </row>
    <row r="31" spans="1:16" s="86" customFormat="1" ht="25.5">
      <c r="A31" s="88">
        <v>2</v>
      </c>
      <c r="B31" s="85" t="s">
        <v>167</v>
      </c>
      <c r="C31" s="92" t="s">
        <v>79</v>
      </c>
      <c r="D31" s="88" t="s">
        <v>52</v>
      </c>
      <c r="E31" s="93">
        <v>15</v>
      </c>
      <c r="F31" s="105"/>
      <c r="G31" s="128"/>
      <c r="H31" s="128"/>
      <c r="I31" s="131"/>
      <c r="J31" s="109"/>
      <c r="K31" s="106"/>
      <c r="L31" s="106"/>
      <c r="M31" s="106"/>
      <c r="N31" s="106"/>
      <c r="O31" s="106"/>
      <c r="P31" s="106"/>
    </row>
    <row r="32" spans="1:16" s="86" customFormat="1" ht="38.25">
      <c r="A32" s="88">
        <v>3</v>
      </c>
      <c r="B32" s="85" t="s">
        <v>167</v>
      </c>
      <c r="C32" s="92" t="s">
        <v>80</v>
      </c>
      <c r="D32" s="88" t="s">
        <v>52</v>
      </c>
      <c r="E32" s="93">
        <v>290</v>
      </c>
      <c r="F32" s="105"/>
      <c r="G32" s="128"/>
      <c r="H32" s="128"/>
      <c r="I32" s="131"/>
      <c r="J32" s="109"/>
      <c r="K32" s="106"/>
      <c r="L32" s="106"/>
      <c r="M32" s="106"/>
      <c r="N32" s="106"/>
      <c r="O32" s="106"/>
      <c r="P32" s="106"/>
    </row>
    <row r="33" spans="1:16" s="86" customFormat="1" ht="31.5">
      <c r="A33" s="87" t="s">
        <v>81</v>
      </c>
      <c r="B33" s="87"/>
      <c r="C33" s="117" t="s">
        <v>82</v>
      </c>
      <c r="D33" s="94"/>
      <c r="E33" s="95"/>
      <c r="F33" s="105"/>
      <c r="G33" s="128"/>
      <c r="H33" s="128"/>
      <c r="I33" s="128"/>
      <c r="J33" s="128"/>
      <c r="K33" s="106"/>
      <c r="L33" s="106"/>
      <c r="M33" s="106"/>
      <c r="N33" s="106"/>
      <c r="O33" s="106"/>
      <c r="P33" s="106"/>
    </row>
    <row r="34" spans="1:16" s="86" customFormat="1" ht="38.25">
      <c r="A34" s="88">
        <v>1</v>
      </c>
      <c r="B34" s="85" t="s">
        <v>167</v>
      </c>
      <c r="C34" s="92" t="s">
        <v>83</v>
      </c>
      <c r="D34" s="88" t="s">
        <v>88</v>
      </c>
      <c r="E34" s="93">
        <f>(E13+E14+E15)*1.2*1.2</f>
        <v>219.16799999999998</v>
      </c>
      <c r="F34" s="105"/>
      <c r="G34" s="128"/>
      <c r="H34" s="128"/>
      <c r="I34" s="131"/>
      <c r="J34" s="109"/>
      <c r="K34" s="106"/>
      <c r="L34" s="106"/>
      <c r="M34" s="106"/>
      <c r="N34" s="106"/>
      <c r="O34" s="106"/>
      <c r="P34" s="106"/>
    </row>
    <row r="35" spans="1:16" s="227" customFormat="1" ht="15">
      <c r="A35" s="222">
        <v>2</v>
      </c>
      <c r="B35" s="210" t="s">
        <v>167</v>
      </c>
      <c r="C35" s="99" t="s">
        <v>191</v>
      </c>
      <c r="D35" s="222" t="s">
        <v>48</v>
      </c>
      <c r="E35" s="223">
        <f>E13+E14+E15</f>
        <v>152.2</v>
      </c>
      <c r="F35" s="190"/>
      <c r="G35" s="188"/>
      <c r="H35" s="224"/>
      <c r="I35" s="225"/>
      <c r="J35" s="226"/>
      <c r="K35" s="188"/>
      <c r="L35" s="188"/>
      <c r="M35" s="188"/>
      <c r="N35" s="188"/>
      <c r="O35" s="188"/>
      <c r="P35" s="188"/>
    </row>
    <row r="36" spans="1:16" s="227" customFormat="1" ht="15">
      <c r="A36" s="222">
        <v>3</v>
      </c>
      <c r="B36" s="210" t="s">
        <v>167</v>
      </c>
      <c r="C36" s="99" t="s">
        <v>196</v>
      </c>
      <c r="D36" s="222" t="s">
        <v>195</v>
      </c>
      <c r="E36" s="223">
        <f>ROUNDUP(E13+E14+E15/30,0)</f>
        <v>27</v>
      </c>
      <c r="F36" s="190"/>
      <c r="G36" s="188"/>
      <c r="H36" s="111"/>
      <c r="I36" s="188"/>
      <c r="J36" s="188"/>
      <c r="K36" s="188"/>
      <c r="L36" s="188"/>
      <c r="M36" s="188"/>
      <c r="N36" s="188"/>
      <c r="O36" s="188"/>
      <c r="P36" s="188"/>
    </row>
    <row r="37" spans="1:16" s="86" customFormat="1" ht="25.5">
      <c r="A37" s="88">
        <v>4</v>
      </c>
      <c r="B37" s="85" t="s">
        <v>167</v>
      </c>
      <c r="C37" s="92" t="s">
        <v>84</v>
      </c>
      <c r="D37" s="88" t="s">
        <v>89</v>
      </c>
      <c r="E37" s="91">
        <v>24</v>
      </c>
      <c r="F37" s="105"/>
      <c r="G37" s="128"/>
      <c r="H37" s="128"/>
      <c r="I37" s="110"/>
      <c r="J37" s="109"/>
      <c r="K37" s="106"/>
      <c r="L37" s="106"/>
      <c r="M37" s="106"/>
      <c r="N37" s="106"/>
      <c r="O37" s="106"/>
      <c r="P37" s="106"/>
    </row>
    <row r="38" spans="1:16" s="86" customFormat="1" ht="51">
      <c r="A38" s="88">
        <v>5</v>
      </c>
      <c r="B38" s="85" t="s">
        <v>167</v>
      </c>
      <c r="C38" s="92" t="s">
        <v>85</v>
      </c>
      <c r="D38" s="88" t="s">
        <v>89</v>
      </c>
      <c r="E38" s="91">
        <f>E34-E37</f>
        <v>195.16799999999998</v>
      </c>
      <c r="F38" s="105"/>
      <c r="G38" s="128"/>
      <c r="H38" s="128"/>
      <c r="I38" s="110"/>
      <c r="J38" s="109"/>
      <c r="K38" s="106"/>
      <c r="L38" s="106"/>
      <c r="M38" s="106"/>
      <c r="N38" s="106"/>
      <c r="O38" s="106"/>
      <c r="P38" s="106"/>
    </row>
    <row r="39" spans="1:16" s="86" customFormat="1" ht="26.25">
      <c r="A39" s="88"/>
      <c r="B39" s="85"/>
      <c r="C39" s="116" t="s">
        <v>229</v>
      </c>
      <c r="D39" s="88" t="s">
        <v>209</v>
      </c>
      <c r="E39" s="91">
        <v>200</v>
      </c>
      <c r="F39" s="105"/>
      <c r="G39" s="128"/>
      <c r="H39" s="128"/>
      <c r="I39" s="110"/>
      <c r="J39" s="109"/>
      <c r="K39" s="106"/>
      <c r="L39" s="106"/>
      <c r="M39" s="106"/>
      <c r="N39" s="106"/>
      <c r="O39" s="106"/>
      <c r="P39" s="106"/>
    </row>
    <row r="40" spans="1:16" s="86" customFormat="1" ht="15">
      <c r="A40" s="88">
        <v>6</v>
      </c>
      <c r="B40" s="85" t="s">
        <v>167</v>
      </c>
      <c r="C40" s="191" t="s">
        <v>199</v>
      </c>
      <c r="D40" s="88" t="s">
        <v>48</v>
      </c>
      <c r="E40" s="91">
        <f>E35</f>
        <v>152.2</v>
      </c>
      <c r="F40" s="105"/>
      <c r="G40" s="128"/>
      <c r="H40" s="128"/>
      <c r="I40" s="110"/>
      <c r="J40" s="109"/>
      <c r="K40" s="106"/>
      <c r="L40" s="106"/>
      <c r="M40" s="106"/>
      <c r="N40" s="106"/>
      <c r="O40" s="106"/>
      <c r="P40" s="106"/>
    </row>
    <row r="41" spans="1:16" s="86" customFormat="1" ht="15">
      <c r="A41" s="155">
        <v>7</v>
      </c>
      <c r="B41" s="85"/>
      <c r="C41" s="181" t="s">
        <v>237</v>
      </c>
      <c r="D41" s="168" t="s">
        <v>179</v>
      </c>
      <c r="E41" s="272">
        <v>1</v>
      </c>
      <c r="F41" s="105"/>
      <c r="G41" s="128"/>
      <c r="H41" s="128"/>
      <c r="I41" s="110"/>
      <c r="J41" s="109"/>
      <c r="K41" s="106"/>
      <c r="L41" s="106"/>
      <c r="M41" s="106"/>
      <c r="N41" s="106"/>
      <c r="O41" s="106"/>
      <c r="P41" s="106"/>
    </row>
    <row r="42" spans="1:16" s="86" customFormat="1" ht="15">
      <c r="A42" s="80"/>
      <c r="B42" s="81"/>
      <c r="C42" s="82" t="s">
        <v>43</v>
      </c>
      <c r="D42" s="83"/>
      <c r="E42" s="273"/>
      <c r="F42" s="176"/>
      <c r="G42" s="176"/>
      <c r="H42" s="106"/>
      <c r="I42" s="106"/>
      <c r="J42" s="106"/>
      <c r="K42" s="106"/>
      <c r="L42" s="177">
        <f>SUM(L12:L40)</f>
        <v>0</v>
      </c>
      <c r="M42" s="177">
        <f>SUM(M12:M40)</f>
        <v>0</v>
      </c>
      <c r="N42" s="177">
        <f>SUM(N12:N40)</f>
        <v>0</v>
      </c>
      <c r="O42" s="177">
        <f>SUM(O12:O40)</f>
        <v>0</v>
      </c>
      <c r="P42" s="177">
        <f>SUM(P12:P40)</f>
        <v>0</v>
      </c>
    </row>
    <row r="43" spans="1:16" s="86" customFormat="1" ht="15">
      <c r="A43" s="58"/>
      <c r="B43" s="59"/>
      <c r="C43" s="60" t="s">
        <v>44</v>
      </c>
      <c r="D43" s="40" t="s">
        <v>45</v>
      </c>
      <c r="E43" s="70"/>
      <c r="F43" s="102"/>
      <c r="G43" s="102"/>
      <c r="H43" s="103"/>
      <c r="I43" s="103"/>
      <c r="J43" s="103"/>
      <c r="K43" s="103"/>
      <c r="L43" s="103"/>
      <c r="M43" s="103"/>
      <c r="N43" s="103">
        <f>ROUND(N42*E43/100,2)</f>
        <v>0</v>
      </c>
      <c r="O43" s="103"/>
      <c r="P43" s="103">
        <f>N43</f>
        <v>0</v>
      </c>
    </row>
    <row r="44" spans="1:16" s="31" customFormat="1" ht="12.75">
      <c r="A44" s="58"/>
      <c r="B44" s="59"/>
      <c r="C44" s="61" t="s">
        <v>46</v>
      </c>
      <c r="D44" s="40"/>
      <c r="E44" s="70"/>
      <c r="F44" s="56"/>
      <c r="G44" s="56"/>
      <c r="H44" s="56"/>
      <c r="I44" s="56"/>
      <c r="J44" s="56"/>
      <c r="K44" s="56"/>
      <c r="L44" s="71"/>
      <c r="M44" s="71">
        <f>M42+M43</f>
        <v>0</v>
      </c>
      <c r="N44" s="71">
        <f>N42+N43</f>
        <v>0</v>
      </c>
      <c r="O44" s="71">
        <f>O42+O43</f>
        <v>0</v>
      </c>
      <c r="P44" s="71">
        <f>P42+P43</f>
        <v>0</v>
      </c>
    </row>
    <row r="45" spans="1:16" s="86" customFormat="1" ht="15">
      <c r="A45" s="62"/>
      <c r="B45" s="62"/>
      <c r="C45" s="63"/>
      <c r="D45" s="64"/>
      <c r="E45" s="65"/>
      <c r="F45" s="66"/>
      <c r="G45" s="66"/>
      <c r="H45" s="66"/>
      <c r="I45" s="31"/>
      <c r="J45" s="31"/>
      <c r="K45" s="31"/>
      <c r="L45" s="67"/>
      <c r="M45" s="67"/>
      <c r="N45" s="67"/>
      <c r="O45" s="67"/>
      <c r="P45" s="67"/>
    </row>
    <row r="46" s="11" customFormat="1" ht="12.75">
      <c r="G46" s="7"/>
    </row>
    <row r="47" spans="1:15" s="86" customFormat="1" ht="15">
      <c r="A47" s="7" t="s">
        <v>164</v>
      </c>
      <c r="B47" s="7"/>
      <c r="C47" s="7"/>
      <c r="D47" s="7"/>
      <c r="E47" s="7"/>
      <c r="F47" s="7"/>
      <c r="G47" s="68"/>
      <c r="I47" s="7"/>
      <c r="L47" s="7" t="s">
        <v>163</v>
      </c>
      <c r="M47" s="7"/>
      <c r="N47" s="7"/>
      <c r="O47" s="7"/>
    </row>
    <row r="48" spans="1:13" s="86" customFormat="1" ht="15">
      <c r="A48" s="7" t="s">
        <v>162</v>
      </c>
      <c r="I48" s="7"/>
      <c r="L48" s="7" t="s">
        <v>159</v>
      </c>
      <c r="M48" s="7"/>
    </row>
    <row r="49" spans="1:9" s="86" customFormat="1" ht="15">
      <c r="A49" s="31"/>
      <c r="I49" s="7"/>
    </row>
    <row r="50" s="86" customFormat="1" ht="15.75">
      <c r="E50" s="69"/>
    </row>
    <row r="51" spans="1:5" s="86" customFormat="1" ht="15.75">
      <c r="A51" s="7"/>
      <c r="E51" s="69"/>
    </row>
    <row r="52" s="11" customFormat="1" ht="12.75">
      <c r="G52" s="7"/>
    </row>
  </sheetData>
  <sheetProtection/>
  <mergeCells count="9">
    <mergeCell ref="A1:P1"/>
    <mergeCell ref="A2:P2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3937007874015748" right="0.3937007874015748" top="1.1023622047244095" bottom="1.1023622047244095" header="0.7086614173228347" footer="0.7086614173228347"/>
  <pageSetup fitToHeight="0" fitToWidth="0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55">
      <selection activeCell="A6" sqref="A6"/>
    </sheetView>
  </sheetViews>
  <sheetFormatPr defaultColWidth="8.3984375" defaultRowHeight="14.25"/>
  <cols>
    <col min="1" max="1" width="5.8984375" style="96" customWidth="1"/>
    <col min="2" max="2" width="5.19921875" style="96" customWidth="1"/>
    <col min="3" max="3" width="38.19921875" style="96" customWidth="1"/>
    <col min="4" max="4" width="7.19921875" style="96" customWidth="1"/>
    <col min="5" max="5" width="8.3984375" style="96" customWidth="1"/>
    <col min="6" max="6" width="7.5" style="96" customWidth="1"/>
    <col min="7" max="8" width="6.5" style="96" customWidth="1"/>
    <col min="9" max="9" width="7.19921875" style="96" customWidth="1"/>
    <col min="10" max="10" width="7.09765625" style="96" customWidth="1"/>
    <col min="11" max="11" width="7.5" style="96" customWidth="1"/>
    <col min="12" max="12" width="9.69921875" style="96" customWidth="1"/>
    <col min="13" max="13" width="10.09765625" style="96" customWidth="1"/>
    <col min="14" max="14" width="10.8984375" style="96" customWidth="1"/>
    <col min="15" max="15" width="10" style="96" customWidth="1"/>
    <col min="16" max="16" width="12.09765625" style="96" customWidth="1"/>
    <col min="17" max="16384" width="8.3984375" style="96" customWidth="1"/>
  </cols>
  <sheetData>
    <row r="1" spans="1:16" s="11" customFormat="1" ht="15.75">
      <c r="A1" s="265" t="s">
        <v>157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s="11" customFormat="1" ht="15.75">
      <c r="A2" s="266" t="str">
        <f>Kopsavilkums!C18</f>
        <v>Drenāžas sistēma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s="11" customFormat="1" ht="15">
      <c r="A3" s="5" t="str">
        <f>'1-2'!A3</f>
        <v>Būves nosaukums: PII "Zvaigznīte" energoefektivitātes uzlabošana. ēkas fasādes apliecinājuma karte</v>
      </c>
      <c r="B3" s="4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s="11" customFormat="1" ht="15">
      <c r="A4" s="5" t="str">
        <f>'1-2'!A4</f>
        <v>Objekta nosaukums: Drenāžas tīklu un lietusūdens kanalizācijas tīklu izbūve</v>
      </c>
      <c r="C4" s="34"/>
      <c r="D4" s="35"/>
      <c r="E4" s="3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11" customFormat="1" ht="12.75" customHeight="1">
      <c r="A5" s="5" t="str">
        <f>'1-2'!A5</f>
        <v>Objekta adrese:   Jaunatnes iela 2, Valdlauči, Ķekavas pag., ķekavas nov.</v>
      </c>
      <c r="C5" s="1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s="11" customFormat="1" ht="12.75" customHeight="1">
      <c r="A6" s="5" t="str">
        <f>'1-2'!A6</f>
        <v>Pasūtījuma Nr.:      </v>
      </c>
      <c r="C6" s="12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s="86" customFormat="1" ht="12.75" customHeight="1">
      <c r="A7" s="13"/>
      <c r="B7" s="14"/>
      <c r="O7" s="17" t="s">
        <v>31</v>
      </c>
      <c r="P7" s="79">
        <f>P62</f>
        <v>0</v>
      </c>
    </row>
    <row r="8" spans="1:16" s="86" customFormat="1" ht="15">
      <c r="A8" s="47"/>
      <c r="B8" s="47"/>
      <c r="C8" s="11"/>
      <c r="O8" s="48"/>
      <c r="P8" s="49"/>
    </row>
    <row r="9" spans="1:16" s="86" customFormat="1" ht="12.75" customHeight="1">
      <c r="A9" s="14" t="s">
        <v>53</v>
      </c>
      <c r="B9" s="14"/>
      <c r="C9" s="50"/>
      <c r="D9" s="50"/>
      <c r="N9" s="50"/>
      <c r="P9" s="51" t="str">
        <f>'1-2'!P9</f>
        <v> Tāme sastādīta: 2017.gada </v>
      </c>
    </row>
    <row r="10" spans="1:16" s="86" customFormat="1" ht="17.25" customHeight="1">
      <c r="A10" s="267" t="s">
        <v>7</v>
      </c>
      <c r="B10" s="267" t="s">
        <v>32</v>
      </c>
      <c r="C10" s="262" t="s">
        <v>33</v>
      </c>
      <c r="D10" s="270" t="s">
        <v>34</v>
      </c>
      <c r="E10" s="270" t="s">
        <v>35</v>
      </c>
      <c r="F10" s="262" t="s">
        <v>36</v>
      </c>
      <c r="G10" s="262"/>
      <c r="H10" s="262"/>
      <c r="I10" s="262"/>
      <c r="J10" s="262"/>
      <c r="K10" s="262"/>
      <c r="L10" s="262" t="s">
        <v>37</v>
      </c>
      <c r="M10" s="262"/>
      <c r="N10" s="262"/>
      <c r="O10" s="262"/>
      <c r="P10" s="262"/>
    </row>
    <row r="11" spans="1:16" s="86" customFormat="1" ht="59.25" customHeight="1">
      <c r="A11" s="268"/>
      <c r="B11" s="268"/>
      <c r="C11" s="269"/>
      <c r="D11" s="271"/>
      <c r="E11" s="271"/>
      <c r="F11" s="52" t="s">
        <v>38</v>
      </c>
      <c r="G11" s="53" t="s">
        <v>39</v>
      </c>
      <c r="H11" s="53" t="s">
        <v>22</v>
      </c>
      <c r="I11" s="98" t="s">
        <v>23</v>
      </c>
      <c r="J11" s="98" t="s">
        <v>24</v>
      </c>
      <c r="K11" s="53" t="s">
        <v>40</v>
      </c>
      <c r="L11" s="52" t="s">
        <v>41</v>
      </c>
      <c r="M11" s="53" t="s">
        <v>22</v>
      </c>
      <c r="N11" s="98" t="s">
        <v>23</v>
      </c>
      <c r="O11" s="55" t="s">
        <v>24</v>
      </c>
      <c r="P11" s="98" t="s">
        <v>42</v>
      </c>
    </row>
    <row r="12" spans="1:16" s="86" customFormat="1" ht="15" customHeight="1">
      <c r="A12" s="119">
        <v>1</v>
      </c>
      <c r="B12" s="112"/>
      <c r="C12" s="113" t="s">
        <v>91</v>
      </c>
      <c r="D12" s="114"/>
      <c r="E12" s="115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1:16" s="227" customFormat="1" ht="15">
      <c r="A13" s="228">
        <v>1.1</v>
      </c>
      <c r="B13" s="210" t="s">
        <v>167</v>
      </c>
      <c r="C13" s="161" t="s">
        <v>92</v>
      </c>
      <c r="D13" s="229" t="s">
        <v>48</v>
      </c>
      <c r="E13" s="230">
        <v>860</v>
      </c>
      <c r="F13" s="190"/>
      <c r="G13" s="130"/>
      <c r="H13" s="188"/>
      <c r="I13" s="130"/>
      <c r="J13" s="130"/>
      <c r="K13" s="110"/>
      <c r="L13" s="110"/>
      <c r="M13" s="110"/>
      <c r="N13" s="110"/>
      <c r="O13" s="110"/>
      <c r="P13" s="110"/>
    </row>
    <row r="14" spans="1:16" s="227" customFormat="1" ht="15">
      <c r="A14" s="231">
        <v>1.2</v>
      </c>
      <c r="B14" s="210" t="s">
        <v>167</v>
      </c>
      <c r="C14" s="161" t="s">
        <v>93</v>
      </c>
      <c r="D14" s="232" t="s">
        <v>48</v>
      </c>
      <c r="E14" s="230">
        <v>34</v>
      </c>
      <c r="F14" s="190"/>
      <c r="G14" s="130"/>
      <c r="H14" s="188"/>
      <c r="I14" s="130"/>
      <c r="J14" s="130"/>
      <c r="K14" s="110"/>
      <c r="L14" s="110"/>
      <c r="M14" s="110"/>
      <c r="N14" s="110"/>
      <c r="O14" s="110"/>
      <c r="P14" s="110"/>
    </row>
    <row r="15" spans="1:16" s="227" customFormat="1" ht="26.25">
      <c r="A15" s="231">
        <v>1.3</v>
      </c>
      <c r="B15" s="210" t="s">
        <v>167</v>
      </c>
      <c r="C15" s="161" t="s">
        <v>230</v>
      </c>
      <c r="D15" s="229" t="s">
        <v>48</v>
      </c>
      <c r="E15" s="230">
        <v>50</v>
      </c>
      <c r="F15" s="190"/>
      <c r="G15" s="130"/>
      <c r="H15" s="188"/>
      <c r="I15" s="130"/>
      <c r="J15" s="130"/>
      <c r="K15" s="110"/>
      <c r="L15" s="110"/>
      <c r="M15" s="110"/>
      <c r="N15" s="110"/>
      <c r="O15" s="110"/>
      <c r="P15" s="110"/>
    </row>
    <row r="16" spans="1:16" s="227" customFormat="1" ht="15">
      <c r="A16" s="231">
        <v>1.4</v>
      </c>
      <c r="B16" s="210" t="s">
        <v>167</v>
      </c>
      <c r="C16" s="161" t="s">
        <v>94</v>
      </c>
      <c r="D16" s="229" t="s">
        <v>50</v>
      </c>
      <c r="E16" s="230">
        <v>25</v>
      </c>
      <c r="F16" s="190"/>
      <c r="G16" s="130"/>
      <c r="H16" s="188"/>
      <c r="I16" s="190"/>
      <c r="J16" s="190"/>
      <c r="K16" s="188"/>
      <c r="L16" s="188"/>
      <c r="M16" s="188"/>
      <c r="N16" s="188"/>
      <c r="O16" s="188"/>
      <c r="P16" s="188"/>
    </row>
    <row r="17" spans="1:16" s="227" customFormat="1" ht="15">
      <c r="A17" s="233">
        <v>2</v>
      </c>
      <c r="B17" s="234"/>
      <c r="C17" s="235" t="s">
        <v>95</v>
      </c>
      <c r="D17" s="229"/>
      <c r="E17" s="230"/>
      <c r="F17" s="236"/>
      <c r="G17" s="237"/>
      <c r="H17" s="110"/>
      <c r="I17" s="204"/>
      <c r="J17" s="204"/>
      <c r="K17" s="237"/>
      <c r="L17" s="237"/>
      <c r="M17" s="237"/>
      <c r="N17" s="237"/>
      <c r="O17" s="237"/>
      <c r="P17" s="237"/>
    </row>
    <row r="18" spans="1:16" s="227" customFormat="1" ht="15.75">
      <c r="A18" s="230" t="s">
        <v>96</v>
      </c>
      <c r="B18" s="210" t="s">
        <v>167</v>
      </c>
      <c r="C18" s="161" t="s">
        <v>97</v>
      </c>
      <c r="D18" s="222" t="s">
        <v>88</v>
      </c>
      <c r="E18" s="230">
        <v>25</v>
      </c>
      <c r="F18" s="190"/>
      <c r="G18" s="130"/>
      <c r="H18" s="188"/>
      <c r="I18" s="110"/>
      <c r="J18" s="205"/>
      <c r="K18" s="188"/>
      <c r="L18" s="188"/>
      <c r="M18" s="188"/>
      <c r="N18" s="188"/>
      <c r="O18" s="188"/>
      <c r="P18" s="188"/>
    </row>
    <row r="19" spans="1:16" s="227" customFormat="1" ht="15">
      <c r="A19" s="238" t="s">
        <v>98</v>
      </c>
      <c r="B19" s="210" t="s">
        <v>167</v>
      </c>
      <c r="C19" s="161" t="s">
        <v>99</v>
      </c>
      <c r="D19" s="229" t="s">
        <v>48</v>
      </c>
      <c r="E19" s="230">
        <v>16</v>
      </c>
      <c r="F19" s="190"/>
      <c r="G19" s="130"/>
      <c r="H19" s="188"/>
      <c r="I19" s="189"/>
      <c r="J19" s="189"/>
      <c r="K19" s="188"/>
      <c r="L19" s="188"/>
      <c r="M19" s="188"/>
      <c r="N19" s="188"/>
      <c r="O19" s="188"/>
      <c r="P19" s="188"/>
    </row>
    <row r="20" spans="1:16" s="227" customFormat="1" ht="26.25">
      <c r="A20" s="238" t="s">
        <v>100</v>
      </c>
      <c r="B20" s="210" t="s">
        <v>167</v>
      </c>
      <c r="C20" s="161" t="s">
        <v>101</v>
      </c>
      <c r="D20" s="222" t="s">
        <v>88</v>
      </c>
      <c r="E20" s="230">
        <v>30</v>
      </c>
      <c r="F20" s="190"/>
      <c r="G20" s="130"/>
      <c r="H20" s="188"/>
      <c r="I20" s="110"/>
      <c r="J20" s="205"/>
      <c r="K20" s="188"/>
      <c r="L20" s="188"/>
      <c r="M20" s="188"/>
      <c r="N20" s="188"/>
      <c r="O20" s="188"/>
      <c r="P20" s="188"/>
    </row>
    <row r="21" spans="1:16" s="227" customFormat="1" ht="26.25">
      <c r="A21" s="238" t="s">
        <v>102</v>
      </c>
      <c r="B21" s="210" t="s">
        <v>167</v>
      </c>
      <c r="C21" s="161" t="s">
        <v>103</v>
      </c>
      <c r="D21" s="222" t="s">
        <v>88</v>
      </c>
      <c r="E21" s="230">
        <v>7</v>
      </c>
      <c r="F21" s="190"/>
      <c r="G21" s="130"/>
      <c r="H21" s="188"/>
      <c r="I21" s="110"/>
      <c r="J21" s="205"/>
      <c r="K21" s="188"/>
      <c r="L21" s="188"/>
      <c r="M21" s="188"/>
      <c r="N21" s="188"/>
      <c r="O21" s="188"/>
      <c r="P21" s="188"/>
    </row>
    <row r="22" spans="1:16" s="227" customFormat="1" ht="15">
      <c r="A22" s="238" t="s">
        <v>104</v>
      </c>
      <c r="B22" s="210" t="s">
        <v>167</v>
      </c>
      <c r="C22" s="161" t="s">
        <v>121</v>
      </c>
      <c r="D22" s="229" t="s">
        <v>50</v>
      </c>
      <c r="E22" s="230">
        <v>1</v>
      </c>
      <c r="F22" s="190"/>
      <c r="G22" s="130"/>
      <c r="H22" s="188"/>
      <c r="I22" s="190"/>
      <c r="J22" s="205"/>
      <c r="K22" s="188"/>
      <c r="L22" s="188"/>
      <c r="M22" s="188"/>
      <c r="N22" s="188"/>
      <c r="O22" s="188"/>
      <c r="P22" s="188"/>
    </row>
    <row r="23" spans="1:16" s="227" customFormat="1" ht="15.75">
      <c r="A23" s="238" t="s">
        <v>105</v>
      </c>
      <c r="B23" s="210" t="s">
        <v>167</v>
      </c>
      <c r="C23" s="161" t="s">
        <v>106</v>
      </c>
      <c r="D23" s="222" t="s">
        <v>88</v>
      </c>
      <c r="E23" s="228">
        <v>0.7</v>
      </c>
      <c r="F23" s="190"/>
      <c r="G23" s="130"/>
      <c r="H23" s="188"/>
      <c r="I23" s="190"/>
      <c r="J23" s="205"/>
      <c r="K23" s="188"/>
      <c r="L23" s="188"/>
      <c r="M23" s="188"/>
      <c r="N23" s="188"/>
      <c r="O23" s="188"/>
      <c r="P23" s="188"/>
    </row>
    <row r="24" spans="1:16" s="227" customFormat="1" ht="15.75">
      <c r="A24" s="238" t="s">
        <v>107</v>
      </c>
      <c r="B24" s="210" t="s">
        <v>167</v>
      </c>
      <c r="C24" s="161" t="s">
        <v>108</v>
      </c>
      <c r="D24" s="222" t="s">
        <v>88</v>
      </c>
      <c r="E24" s="230">
        <v>1</v>
      </c>
      <c r="F24" s="190"/>
      <c r="G24" s="130"/>
      <c r="H24" s="188"/>
      <c r="I24" s="107"/>
      <c r="J24" s="107"/>
      <c r="K24" s="188"/>
      <c r="L24" s="188"/>
      <c r="M24" s="188"/>
      <c r="N24" s="188"/>
      <c r="O24" s="188"/>
      <c r="P24" s="188"/>
    </row>
    <row r="25" spans="1:16" s="227" customFormat="1" ht="15.75">
      <c r="A25" s="238" t="s">
        <v>109</v>
      </c>
      <c r="B25" s="210" t="s">
        <v>167</v>
      </c>
      <c r="C25" s="161" t="s">
        <v>110</v>
      </c>
      <c r="D25" s="222" t="s">
        <v>88</v>
      </c>
      <c r="E25" s="230">
        <v>2</v>
      </c>
      <c r="F25" s="190"/>
      <c r="G25" s="130"/>
      <c r="H25" s="188"/>
      <c r="I25" s="107"/>
      <c r="J25" s="205"/>
      <c r="K25" s="188"/>
      <c r="L25" s="188"/>
      <c r="M25" s="188"/>
      <c r="N25" s="188"/>
      <c r="O25" s="188"/>
      <c r="P25" s="188"/>
    </row>
    <row r="26" spans="1:16" s="227" customFormat="1" ht="39">
      <c r="A26" s="238" t="s">
        <v>111</v>
      </c>
      <c r="B26" s="210" t="s">
        <v>167</v>
      </c>
      <c r="C26" s="161" t="s">
        <v>112</v>
      </c>
      <c r="D26" s="222" t="s">
        <v>52</v>
      </c>
      <c r="E26" s="239">
        <v>30</v>
      </c>
      <c r="F26" s="190"/>
      <c r="G26" s="130"/>
      <c r="H26" s="188"/>
      <c r="I26" s="189"/>
      <c r="J26" s="189"/>
      <c r="K26" s="188"/>
      <c r="L26" s="188"/>
      <c r="M26" s="188"/>
      <c r="N26" s="188"/>
      <c r="O26" s="188"/>
      <c r="P26" s="188"/>
    </row>
    <row r="27" spans="1:16" s="227" customFormat="1" ht="15">
      <c r="A27" s="238" t="s">
        <v>192</v>
      </c>
      <c r="B27" s="210" t="s">
        <v>167</v>
      </c>
      <c r="C27" s="99" t="s">
        <v>198</v>
      </c>
      <c r="D27" s="222" t="s">
        <v>48</v>
      </c>
      <c r="E27" s="240">
        <f>E18</f>
        <v>25</v>
      </c>
      <c r="F27" s="190"/>
      <c r="G27" s="130"/>
      <c r="H27" s="111"/>
      <c r="I27" s="188"/>
      <c r="J27" s="188"/>
      <c r="K27" s="188"/>
      <c r="L27" s="188"/>
      <c r="M27" s="188"/>
      <c r="N27" s="188"/>
      <c r="O27" s="188"/>
      <c r="P27" s="188"/>
    </row>
    <row r="28" spans="1:16" s="227" customFormat="1" ht="15">
      <c r="A28" s="238" t="s">
        <v>193</v>
      </c>
      <c r="B28" s="210" t="s">
        <v>167</v>
      </c>
      <c r="C28" s="99" t="s">
        <v>191</v>
      </c>
      <c r="D28" s="222" t="s">
        <v>48</v>
      </c>
      <c r="E28" s="223">
        <f>E19</f>
        <v>16</v>
      </c>
      <c r="F28" s="190"/>
      <c r="G28" s="130"/>
      <c r="H28" s="111"/>
      <c r="I28" s="188"/>
      <c r="J28" s="188"/>
      <c r="K28" s="188"/>
      <c r="L28" s="188"/>
      <c r="M28" s="188"/>
      <c r="N28" s="188"/>
      <c r="O28" s="188"/>
      <c r="P28" s="188"/>
    </row>
    <row r="29" spans="1:16" s="227" customFormat="1" ht="15">
      <c r="A29" s="241" t="s">
        <v>197</v>
      </c>
      <c r="B29" s="210" t="s">
        <v>167</v>
      </c>
      <c r="C29" s="99" t="s">
        <v>196</v>
      </c>
      <c r="D29" s="222" t="s">
        <v>195</v>
      </c>
      <c r="E29" s="223">
        <f>ROUNDUP(E19/30,0)</f>
        <v>1</v>
      </c>
      <c r="F29" s="190"/>
      <c r="G29" s="130"/>
      <c r="H29" s="111"/>
      <c r="I29" s="188"/>
      <c r="J29" s="188"/>
      <c r="K29" s="188"/>
      <c r="L29" s="188"/>
      <c r="M29" s="188"/>
      <c r="N29" s="188"/>
      <c r="O29" s="188"/>
      <c r="P29" s="188"/>
    </row>
    <row r="30" spans="1:16" s="227" customFormat="1" ht="15">
      <c r="A30" s="241"/>
      <c r="B30" s="242"/>
      <c r="C30" s="161"/>
      <c r="D30" s="229"/>
      <c r="E30" s="230"/>
      <c r="F30" s="236"/>
      <c r="G30" s="237"/>
      <c r="H30" s="110"/>
      <c r="I30" s="237"/>
      <c r="J30" s="237"/>
      <c r="K30" s="188"/>
      <c r="L30" s="188"/>
      <c r="M30" s="188"/>
      <c r="N30" s="188"/>
      <c r="O30" s="188"/>
      <c r="P30" s="188"/>
    </row>
    <row r="31" spans="1:16" s="227" customFormat="1" ht="15.75">
      <c r="A31" s="243">
        <v>3</v>
      </c>
      <c r="B31" s="244"/>
      <c r="C31" s="235" t="s">
        <v>113</v>
      </c>
      <c r="D31" s="222"/>
      <c r="E31" s="230"/>
      <c r="F31" s="236"/>
      <c r="G31" s="237"/>
      <c r="H31" s="110"/>
      <c r="I31" s="237"/>
      <c r="J31" s="237"/>
      <c r="K31" s="188"/>
      <c r="L31" s="188"/>
      <c r="M31" s="188"/>
      <c r="N31" s="188"/>
      <c r="O31" s="188"/>
      <c r="P31" s="188"/>
    </row>
    <row r="32" spans="1:16" s="227" customFormat="1" ht="26.25">
      <c r="A32" s="228">
        <v>3.1</v>
      </c>
      <c r="B32" s="210" t="s">
        <v>167</v>
      </c>
      <c r="C32" s="161" t="s">
        <v>122</v>
      </c>
      <c r="D32" s="229" t="s">
        <v>48</v>
      </c>
      <c r="E32" s="230">
        <v>665</v>
      </c>
      <c r="F32" s="190"/>
      <c r="G32" s="130"/>
      <c r="H32" s="188"/>
      <c r="I32" s="189"/>
      <c r="J32" s="189"/>
      <c r="K32" s="188"/>
      <c r="L32" s="188"/>
      <c r="M32" s="188"/>
      <c r="N32" s="188"/>
      <c r="O32" s="188"/>
      <c r="P32" s="188"/>
    </row>
    <row r="33" spans="1:16" s="227" customFormat="1" ht="26.25">
      <c r="A33" s="231">
        <v>3.2</v>
      </c>
      <c r="B33" s="210" t="s">
        <v>167</v>
      </c>
      <c r="C33" s="161" t="s">
        <v>123</v>
      </c>
      <c r="D33" s="229" t="s">
        <v>48</v>
      </c>
      <c r="E33" s="230">
        <v>42</v>
      </c>
      <c r="F33" s="190"/>
      <c r="G33" s="130"/>
      <c r="H33" s="188"/>
      <c r="I33" s="189"/>
      <c r="J33" s="189"/>
      <c r="K33" s="188"/>
      <c r="L33" s="188"/>
      <c r="M33" s="188"/>
      <c r="N33" s="188"/>
      <c r="O33" s="188"/>
      <c r="P33" s="188"/>
    </row>
    <row r="34" spans="1:16" s="227" customFormat="1" ht="26.25">
      <c r="A34" s="231">
        <v>3.3</v>
      </c>
      <c r="B34" s="210" t="s">
        <v>167</v>
      </c>
      <c r="C34" s="161" t="s">
        <v>124</v>
      </c>
      <c r="D34" s="229" t="s">
        <v>48</v>
      </c>
      <c r="E34" s="230">
        <v>130</v>
      </c>
      <c r="F34" s="190"/>
      <c r="G34" s="130"/>
      <c r="H34" s="188"/>
      <c r="I34" s="189"/>
      <c r="J34" s="189"/>
      <c r="K34" s="188"/>
      <c r="L34" s="188"/>
      <c r="M34" s="188"/>
      <c r="N34" s="188"/>
      <c r="O34" s="188"/>
      <c r="P34" s="188"/>
    </row>
    <row r="35" spans="1:16" s="227" customFormat="1" ht="26.25">
      <c r="A35" s="231">
        <v>3.4</v>
      </c>
      <c r="B35" s="210" t="s">
        <v>167</v>
      </c>
      <c r="C35" s="161" t="s">
        <v>125</v>
      </c>
      <c r="D35" s="229" t="s">
        <v>48</v>
      </c>
      <c r="E35" s="230">
        <v>10</v>
      </c>
      <c r="F35" s="190"/>
      <c r="G35" s="130"/>
      <c r="H35" s="188"/>
      <c r="I35" s="189"/>
      <c r="J35" s="189"/>
      <c r="K35" s="188"/>
      <c r="L35" s="188"/>
      <c r="M35" s="188"/>
      <c r="N35" s="188"/>
      <c r="O35" s="188"/>
      <c r="P35" s="188"/>
    </row>
    <row r="36" spans="1:16" s="227" customFormat="1" ht="60">
      <c r="A36" s="245"/>
      <c r="B36" s="245"/>
      <c r="C36" s="246" t="s">
        <v>231</v>
      </c>
      <c r="D36" s="247" t="s">
        <v>48</v>
      </c>
      <c r="E36" s="248">
        <v>352</v>
      </c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</row>
    <row r="37" spans="1:16" s="227" customFormat="1" ht="26.25">
      <c r="A37" s="231">
        <v>3.5</v>
      </c>
      <c r="B37" s="210" t="s">
        <v>167</v>
      </c>
      <c r="C37" s="161" t="s">
        <v>126</v>
      </c>
      <c r="D37" s="229" t="s">
        <v>48</v>
      </c>
      <c r="E37" s="230">
        <v>40</v>
      </c>
      <c r="F37" s="190"/>
      <c r="G37" s="130"/>
      <c r="H37" s="188"/>
      <c r="I37" s="189"/>
      <c r="J37" s="189"/>
      <c r="K37" s="188"/>
      <c r="L37" s="188"/>
      <c r="M37" s="188"/>
      <c r="N37" s="188"/>
      <c r="O37" s="188"/>
      <c r="P37" s="188"/>
    </row>
    <row r="38" spans="1:16" s="227" customFormat="1" ht="15">
      <c r="A38" s="231">
        <v>3.6</v>
      </c>
      <c r="B38" s="210" t="s">
        <v>167</v>
      </c>
      <c r="C38" s="161" t="s">
        <v>127</v>
      </c>
      <c r="D38" s="229" t="s">
        <v>48</v>
      </c>
      <c r="E38" s="230">
        <v>35</v>
      </c>
      <c r="F38" s="190"/>
      <c r="G38" s="130"/>
      <c r="H38" s="188"/>
      <c r="I38" s="189"/>
      <c r="J38" s="110"/>
      <c r="K38" s="108"/>
      <c r="L38" s="108"/>
      <c r="M38" s="108"/>
      <c r="N38" s="108"/>
      <c r="O38" s="108"/>
      <c r="P38" s="108"/>
    </row>
    <row r="39" spans="1:16" s="227" customFormat="1" ht="39">
      <c r="A39" s="231">
        <v>3.7</v>
      </c>
      <c r="B39" s="210" t="s">
        <v>167</v>
      </c>
      <c r="C39" s="161" t="s">
        <v>128</v>
      </c>
      <c r="D39" s="148" t="s">
        <v>50</v>
      </c>
      <c r="E39" s="239">
        <v>1</v>
      </c>
      <c r="F39" s="190"/>
      <c r="G39" s="130"/>
      <c r="H39" s="188"/>
      <c r="I39" s="189"/>
      <c r="J39" s="189"/>
      <c r="K39" s="110"/>
      <c r="L39" s="110"/>
      <c r="M39" s="110"/>
      <c r="N39" s="110"/>
      <c r="O39" s="110"/>
      <c r="P39" s="110"/>
    </row>
    <row r="40" spans="1:16" s="227" customFormat="1" ht="15">
      <c r="A40" s="241">
        <v>3.11</v>
      </c>
      <c r="B40" s="210" t="s">
        <v>167</v>
      </c>
      <c r="C40" s="99" t="s">
        <v>198</v>
      </c>
      <c r="D40" s="222" t="s">
        <v>48</v>
      </c>
      <c r="E40" s="240">
        <v>700</v>
      </c>
      <c r="F40" s="190"/>
      <c r="G40" s="130"/>
      <c r="H40" s="111"/>
      <c r="I40" s="188"/>
      <c r="J40" s="188"/>
      <c r="K40" s="188"/>
      <c r="L40" s="188"/>
      <c r="M40" s="188"/>
      <c r="N40" s="188"/>
      <c r="O40" s="188"/>
      <c r="P40" s="188"/>
    </row>
    <row r="41" spans="1:16" s="227" customFormat="1" ht="15">
      <c r="A41" s="241">
        <v>3.12</v>
      </c>
      <c r="B41" s="210" t="s">
        <v>167</v>
      </c>
      <c r="C41" s="99" t="s">
        <v>191</v>
      </c>
      <c r="D41" s="222" t="s">
        <v>48</v>
      </c>
      <c r="E41" s="223">
        <v>700</v>
      </c>
      <c r="F41" s="190"/>
      <c r="G41" s="130"/>
      <c r="H41" s="111"/>
      <c r="I41" s="188"/>
      <c r="J41" s="188"/>
      <c r="K41" s="188"/>
      <c r="L41" s="188"/>
      <c r="M41" s="188"/>
      <c r="N41" s="188"/>
      <c r="O41" s="188"/>
      <c r="P41" s="188"/>
    </row>
    <row r="42" spans="1:16" s="227" customFormat="1" ht="15">
      <c r="A42" s="241">
        <v>3.13</v>
      </c>
      <c r="B42" s="210" t="s">
        <v>167</v>
      </c>
      <c r="C42" s="99" t="s">
        <v>196</v>
      </c>
      <c r="D42" s="222" t="s">
        <v>195</v>
      </c>
      <c r="E42" s="223">
        <f>ROUNDUP((E32+E33+E34+E35+E37)/30,0)</f>
        <v>30</v>
      </c>
      <c r="F42" s="190"/>
      <c r="G42" s="130"/>
      <c r="H42" s="111"/>
      <c r="I42" s="188"/>
      <c r="J42" s="188"/>
      <c r="K42" s="188"/>
      <c r="L42" s="188"/>
      <c r="M42" s="188"/>
      <c r="N42" s="188"/>
      <c r="O42" s="188"/>
      <c r="P42" s="188"/>
    </row>
    <row r="43" spans="1:16" s="227" customFormat="1" ht="15">
      <c r="A43" s="249" t="s">
        <v>114</v>
      </c>
      <c r="B43" s="250"/>
      <c r="C43" s="251" t="s">
        <v>115</v>
      </c>
      <c r="D43" s="252"/>
      <c r="E43" s="253"/>
      <c r="F43" s="254"/>
      <c r="G43" s="237"/>
      <c r="H43" s="110"/>
      <c r="I43" s="237"/>
      <c r="J43" s="237"/>
      <c r="K43" s="110"/>
      <c r="L43" s="110"/>
      <c r="M43" s="110"/>
      <c r="N43" s="110"/>
      <c r="O43" s="110"/>
      <c r="P43" s="110"/>
    </row>
    <row r="44" spans="1:16" s="227" customFormat="1" ht="39">
      <c r="A44" s="228">
        <v>3.8</v>
      </c>
      <c r="B44" s="210" t="s">
        <v>167</v>
      </c>
      <c r="C44" s="161" t="s">
        <v>129</v>
      </c>
      <c r="D44" s="148" t="s">
        <v>50</v>
      </c>
      <c r="E44" s="239">
        <v>1</v>
      </c>
      <c r="F44" s="190"/>
      <c r="G44" s="130"/>
      <c r="H44" s="188"/>
      <c r="I44" s="110"/>
      <c r="J44" s="205"/>
      <c r="K44" s="110"/>
      <c r="L44" s="110"/>
      <c r="M44" s="110"/>
      <c r="N44" s="110"/>
      <c r="O44" s="110"/>
      <c r="P44" s="110"/>
    </row>
    <row r="45" spans="1:16" s="227" customFormat="1" ht="26.25">
      <c r="A45" s="238">
        <v>3.11</v>
      </c>
      <c r="B45" s="210" t="s">
        <v>167</v>
      </c>
      <c r="C45" s="161" t="s">
        <v>116</v>
      </c>
      <c r="D45" s="229" t="s">
        <v>50</v>
      </c>
      <c r="E45" s="230">
        <v>1</v>
      </c>
      <c r="F45" s="190"/>
      <c r="G45" s="130"/>
      <c r="H45" s="188"/>
      <c r="I45" s="130"/>
      <c r="J45" s="130"/>
      <c r="K45" s="110"/>
      <c r="L45" s="110"/>
      <c r="M45" s="110"/>
      <c r="N45" s="110"/>
      <c r="O45" s="110"/>
      <c r="P45" s="110"/>
    </row>
    <row r="46" spans="1:16" s="227" customFormat="1" ht="51.75">
      <c r="A46" s="241">
        <v>3.12</v>
      </c>
      <c r="B46" s="210" t="s">
        <v>167</v>
      </c>
      <c r="C46" s="161" t="s">
        <v>130</v>
      </c>
      <c r="D46" s="148" t="s">
        <v>50</v>
      </c>
      <c r="E46" s="230">
        <v>1</v>
      </c>
      <c r="F46" s="190"/>
      <c r="G46" s="130"/>
      <c r="H46" s="188"/>
      <c r="I46" s="130"/>
      <c r="J46" s="130"/>
      <c r="K46" s="110"/>
      <c r="L46" s="110"/>
      <c r="M46" s="110"/>
      <c r="N46" s="110"/>
      <c r="O46" s="110"/>
      <c r="P46" s="110"/>
    </row>
    <row r="47" spans="1:16" s="227" customFormat="1" ht="51.75">
      <c r="A47" s="241">
        <v>3.13</v>
      </c>
      <c r="B47" s="210" t="s">
        <v>167</v>
      </c>
      <c r="C47" s="161" t="s">
        <v>131</v>
      </c>
      <c r="D47" s="148" t="s">
        <v>50</v>
      </c>
      <c r="E47" s="230">
        <v>1</v>
      </c>
      <c r="F47" s="190"/>
      <c r="G47" s="130"/>
      <c r="H47" s="188"/>
      <c r="I47" s="130"/>
      <c r="J47" s="130"/>
      <c r="K47" s="110"/>
      <c r="L47" s="110"/>
      <c r="M47" s="110"/>
      <c r="N47" s="110"/>
      <c r="O47" s="110"/>
      <c r="P47" s="110"/>
    </row>
    <row r="48" spans="1:16" s="227" customFormat="1" ht="39">
      <c r="A48" s="238">
        <v>3.14</v>
      </c>
      <c r="B48" s="210" t="s">
        <v>167</v>
      </c>
      <c r="C48" s="161" t="s">
        <v>117</v>
      </c>
      <c r="D48" s="229" t="s">
        <v>48</v>
      </c>
      <c r="E48" s="230">
        <v>241</v>
      </c>
      <c r="F48" s="190"/>
      <c r="G48" s="130"/>
      <c r="H48" s="188"/>
      <c r="I48" s="189"/>
      <c r="J48" s="189"/>
      <c r="K48" s="110"/>
      <c r="L48" s="110"/>
      <c r="M48" s="110"/>
      <c r="N48" s="110"/>
      <c r="O48" s="110"/>
      <c r="P48" s="110"/>
    </row>
    <row r="49" spans="1:16" s="227" customFormat="1" ht="26.25">
      <c r="A49" s="238">
        <v>3.16</v>
      </c>
      <c r="B49" s="210" t="s">
        <v>167</v>
      </c>
      <c r="C49" s="161" t="s">
        <v>228</v>
      </c>
      <c r="D49" s="229" t="s">
        <v>227</v>
      </c>
      <c r="E49" s="230">
        <v>300</v>
      </c>
      <c r="F49" s="236"/>
      <c r="G49" s="237"/>
      <c r="H49" s="237"/>
      <c r="I49" s="237"/>
      <c r="J49" s="237"/>
      <c r="K49" s="110"/>
      <c r="L49" s="110"/>
      <c r="M49" s="110"/>
      <c r="N49" s="110"/>
      <c r="O49" s="110"/>
      <c r="P49" s="110"/>
    </row>
    <row r="50" spans="1:16" s="227" customFormat="1" ht="15.75">
      <c r="A50" s="241">
        <v>3.17</v>
      </c>
      <c r="B50" s="210" t="s">
        <v>167</v>
      </c>
      <c r="C50" s="161" t="s">
        <v>118</v>
      </c>
      <c r="D50" s="222" t="s">
        <v>88</v>
      </c>
      <c r="E50" s="230">
        <v>45</v>
      </c>
      <c r="F50" s="190"/>
      <c r="G50" s="130"/>
      <c r="H50" s="188"/>
      <c r="I50" s="190"/>
      <c r="J50" s="189"/>
      <c r="K50" s="110"/>
      <c r="L50" s="110"/>
      <c r="M50" s="110"/>
      <c r="N50" s="110"/>
      <c r="O50" s="110"/>
      <c r="P50" s="110"/>
    </row>
    <row r="51" spans="1:16" s="227" customFormat="1" ht="15.75">
      <c r="A51" s="241">
        <v>3.18</v>
      </c>
      <c r="B51" s="210" t="s">
        <v>167</v>
      </c>
      <c r="C51" s="161" t="s">
        <v>119</v>
      </c>
      <c r="D51" s="222" t="s">
        <v>88</v>
      </c>
      <c r="E51" s="230">
        <v>60</v>
      </c>
      <c r="F51" s="190"/>
      <c r="G51" s="130"/>
      <c r="H51" s="188"/>
      <c r="I51" s="190"/>
      <c r="J51" s="189"/>
      <c r="K51" s="110"/>
      <c r="L51" s="110"/>
      <c r="M51" s="110"/>
      <c r="N51" s="110"/>
      <c r="O51" s="110"/>
      <c r="P51" s="110"/>
    </row>
    <row r="52" spans="1:16" s="227" customFormat="1" ht="15">
      <c r="A52" s="241">
        <v>3.19</v>
      </c>
      <c r="B52" s="210" t="s">
        <v>167</v>
      </c>
      <c r="C52" s="161" t="s">
        <v>120</v>
      </c>
      <c r="D52" s="222" t="s">
        <v>52</v>
      </c>
      <c r="E52" s="230">
        <v>260</v>
      </c>
      <c r="F52" s="190"/>
      <c r="G52" s="130"/>
      <c r="H52" s="188"/>
      <c r="I52" s="190"/>
      <c r="J52" s="189"/>
      <c r="K52" s="110"/>
      <c r="L52" s="110"/>
      <c r="M52" s="110"/>
      <c r="N52" s="110"/>
      <c r="O52" s="110"/>
      <c r="P52" s="110"/>
    </row>
    <row r="53" spans="1:16" s="227" customFormat="1" ht="15">
      <c r="A53" s="238">
        <v>3.2</v>
      </c>
      <c r="B53" s="210" t="s">
        <v>167</v>
      </c>
      <c r="C53" s="161" t="s">
        <v>194</v>
      </c>
      <c r="D53" s="222" t="s">
        <v>195</v>
      </c>
      <c r="E53" s="230">
        <v>45</v>
      </c>
      <c r="F53" s="190"/>
      <c r="G53" s="130"/>
      <c r="H53" s="188"/>
      <c r="I53" s="190"/>
      <c r="J53" s="189"/>
      <c r="K53" s="110"/>
      <c r="L53" s="110"/>
      <c r="M53" s="110"/>
      <c r="N53" s="110"/>
      <c r="O53" s="110"/>
      <c r="P53" s="110"/>
    </row>
    <row r="54" spans="1:16" s="227" customFormat="1" ht="26.25">
      <c r="A54" s="238"/>
      <c r="B54" s="210"/>
      <c r="C54" s="161" t="s">
        <v>229</v>
      </c>
      <c r="D54" s="222" t="s">
        <v>227</v>
      </c>
      <c r="E54" s="230">
        <v>400</v>
      </c>
      <c r="F54" s="190"/>
      <c r="G54" s="130"/>
      <c r="H54" s="188"/>
      <c r="I54" s="190"/>
      <c r="J54" s="189"/>
      <c r="K54" s="110"/>
      <c r="L54" s="110"/>
      <c r="M54" s="110"/>
      <c r="N54" s="110"/>
      <c r="O54" s="110"/>
      <c r="P54" s="110"/>
    </row>
    <row r="55" spans="1:16" s="227" customFormat="1" ht="39">
      <c r="A55" s="238"/>
      <c r="B55" s="210"/>
      <c r="C55" s="161" t="s">
        <v>80</v>
      </c>
      <c r="D55" s="222" t="s">
        <v>208</v>
      </c>
      <c r="E55" s="230">
        <v>2600</v>
      </c>
      <c r="F55" s="190"/>
      <c r="G55" s="130"/>
      <c r="H55" s="188"/>
      <c r="I55" s="190"/>
      <c r="J55" s="189"/>
      <c r="K55" s="110"/>
      <c r="L55" s="110"/>
      <c r="M55" s="110"/>
      <c r="N55" s="110"/>
      <c r="O55" s="110"/>
      <c r="P55" s="110"/>
    </row>
    <row r="56" spans="1:16" s="227" customFormat="1" ht="25.5">
      <c r="A56" s="241">
        <v>3.21</v>
      </c>
      <c r="B56" s="210" t="s">
        <v>167</v>
      </c>
      <c r="C56" s="99" t="s">
        <v>226</v>
      </c>
      <c r="D56" s="222" t="s">
        <v>48</v>
      </c>
      <c r="E56" s="240">
        <v>50</v>
      </c>
      <c r="F56" s="190"/>
      <c r="G56" s="130"/>
      <c r="H56" s="111"/>
      <c r="I56" s="188"/>
      <c r="J56" s="188"/>
      <c r="K56" s="188"/>
      <c r="L56" s="188"/>
      <c r="M56" s="188"/>
      <c r="N56" s="188"/>
      <c r="O56" s="188"/>
      <c r="P56" s="188"/>
    </row>
    <row r="57" spans="1:16" s="227" customFormat="1" ht="15">
      <c r="A57" s="241">
        <v>3.22</v>
      </c>
      <c r="B57" s="210" t="s">
        <v>167</v>
      </c>
      <c r="C57" s="99" t="s">
        <v>191</v>
      </c>
      <c r="D57" s="222" t="s">
        <v>48</v>
      </c>
      <c r="E57" s="223">
        <v>200</v>
      </c>
      <c r="F57" s="190"/>
      <c r="G57" s="130"/>
      <c r="H57" s="111"/>
      <c r="I57" s="188"/>
      <c r="J57" s="188"/>
      <c r="K57" s="188"/>
      <c r="L57" s="188"/>
      <c r="M57" s="188"/>
      <c r="N57" s="188"/>
      <c r="O57" s="188"/>
      <c r="P57" s="188"/>
    </row>
    <row r="58" spans="1:16" s="227" customFormat="1" ht="15">
      <c r="A58" s="241">
        <v>3.23</v>
      </c>
      <c r="B58" s="210" t="s">
        <v>167</v>
      </c>
      <c r="C58" s="99" t="s">
        <v>196</v>
      </c>
      <c r="D58" s="222" t="s">
        <v>195</v>
      </c>
      <c r="E58" s="223">
        <f>ROUNDUP(E48/30,0)</f>
        <v>9</v>
      </c>
      <c r="F58" s="190"/>
      <c r="G58" s="130"/>
      <c r="H58" s="111"/>
      <c r="I58" s="188"/>
      <c r="J58" s="188"/>
      <c r="K58" s="188"/>
      <c r="L58" s="188"/>
      <c r="M58" s="188"/>
      <c r="N58" s="188"/>
      <c r="O58" s="188"/>
      <c r="P58" s="188"/>
    </row>
    <row r="59" spans="1:16" s="227" customFormat="1" ht="15">
      <c r="A59" s="155">
        <v>4</v>
      </c>
      <c r="B59" s="85"/>
      <c r="C59" s="181" t="s">
        <v>237</v>
      </c>
      <c r="D59" s="168" t="s">
        <v>179</v>
      </c>
      <c r="E59" s="272">
        <v>1</v>
      </c>
      <c r="F59" s="190"/>
      <c r="G59" s="130"/>
      <c r="H59" s="111"/>
      <c r="I59" s="188"/>
      <c r="J59" s="188"/>
      <c r="K59" s="188"/>
      <c r="L59" s="188"/>
      <c r="M59" s="188"/>
      <c r="N59" s="188"/>
      <c r="O59" s="188"/>
      <c r="P59" s="188"/>
    </row>
    <row r="60" spans="1:16" s="86" customFormat="1" ht="15">
      <c r="A60" s="80"/>
      <c r="B60" s="81"/>
      <c r="C60" s="101" t="s">
        <v>47</v>
      </c>
      <c r="D60" s="83"/>
      <c r="E60" s="273"/>
      <c r="F60" s="176"/>
      <c r="G60" s="176"/>
      <c r="H60" s="106"/>
      <c r="I60" s="106"/>
      <c r="J60" s="106"/>
      <c r="K60" s="106"/>
      <c r="L60" s="177">
        <f>SUM(L13:L58)</f>
        <v>0</v>
      </c>
      <c r="M60" s="177">
        <f>SUM(M13:M58)</f>
        <v>0</v>
      </c>
      <c r="N60" s="177">
        <f>SUM(N13:N58)</f>
        <v>0</v>
      </c>
      <c r="O60" s="177">
        <f>SUM(O13:O58)</f>
        <v>0</v>
      </c>
      <c r="P60" s="177">
        <f>SUM(P13:P58)</f>
        <v>0</v>
      </c>
    </row>
    <row r="61" spans="1:16" s="86" customFormat="1" ht="15">
      <c r="A61" s="58"/>
      <c r="B61" s="59"/>
      <c r="C61" s="60" t="s">
        <v>44</v>
      </c>
      <c r="D61" s="40" t="s">
        <v>45</v>
      </c>
      <c r="E61" s="70"/>
      <c r="F61" s="102"/>
      <c r="G61" s="102"/>
      <c r="H61" s="103"/>
      <c r="I61" s="103"/>
      <c r="J61" s="103"/>
      <c r="K61" s="103"/>
      <c r="L61" s="103"/>
      <c r="M61" s="103"/>
      <c r="N61" s="103">
        <f>ROUND(N60*E61/100,2)</f>
        <v>0</v>
      </c>
      <c r="O61" s="103"/>
      <c r="P61" s="103">
        <f>N61</f>
        <v>0</v>
      </c>
    </row>
    <row r="62" spans="1:16" s="31" customFormat="1" ht="12.75">
      <c r="A62" s="58"/>
      <c r="B62" s="59"/>
      <c r="C62" s="61" t="s">
        <v>46</v>
      </c>
      <c r="D62" s="40"/>
      <c r="E62" s="70"/>
      <c r="F62" s="56"/>
      <c r="G62" s="56"/>
      <c r="H62" s="56"/>
      <c r="I62" s="56"/>
      <c r="J62" s="56"/>
      <c r="K62" s="56"/>
      <c r="L62" s="71"/>
      <c r="M62" s="71">
        <f>M60+M61</f>
        <v>0</v>
      </c>
      <c r="N62" s="71">
        <f>N60+N61</f>
        <v>0</v>
      </c>
      <c r="O62" s="71">
        <f>O60+O61</f>
        <v>0</v>
      </c>
      <c r="P62" s="71">
        <f>P60+P61</f>
        <v>0</v>
      </c>
    </row>
    <row r="63" s="11" customFormat="1" ht="12.75">
      <c r="G63" s="7"/>
    </row>
    <row r="64" s="11" customFormat="1" ht="12.75">
      <c r="G64" s="7"/>
    </row>
    <row r="65" spans="1:16" ht="15.75">
      <c r="A65" s="7" t="str">
        <f>'1-2'!A47</f>
        <v>Sastādīja: ______________________</v>
      </c>
      <c r="B65" s="7"/>
      <c r="C65" s="7"/>
      <c r="D65" s="7"/>
      <c r="E65" s="7"/>
      <c r="F65" s="7"/>
      <c r="G65" s="68"/>
      <c r="H65" s="86"/>
      <c r="I65" s="7"/>
      <c r="J65" s="86"/>
      <c r="K65" s="86"/>
      <c r="L65" s="7" t="str">
        <f>'1-2'!L47</f>
        <v>Pārbaudīja: ______________________</v>
      </c>
      <c r="M65" s="7"/>
      <c r="N65" s="7"/>
      <c r="O65" s="7"/>
      <c r="P65" s="86"/>
    </row>
    <row r="66" spans="1:16" ht="15.75">
      <c r="A66" s="7" t="str">
        <f>'1-2'!A48</f>
        <v>Sertifikāta Nr.</v>
      </c>
      <c r="B66" s="86"/>
      <c r="C66" s="86"/>
      <c r="D66" s="86"/>
      <c r="E66" s="86"/>
      <c r="F66" s="86"/>
      <c r="G66" s="86"/>
      <c r="H66" s="86"/>
      <c r="I66" s="7"/>
      <c r="J66" s="86"/>
      <c r="K66" s="86"/>
      <c r="L66" s="7" t="s">
        <v>159</v>
      </c>
      <c r="M66" s="7"/>
      <c r="N66" s="86"/>
      <c r="O66" s="86"/>
      <c r="P66" s="86"/>
    </row>
    <row r="67" spans="1:16" ht="15.75">
      <c r="A67" s="31"/>
      <c r="B67" s="86"/>
      <c r="C67" s="86"/>
      <c r="D67" s="86"/>
      <c r="E67" s="86"/>
      <c r="F67" s="86"/>
      <c r="G67" s="86"/>
      <c r="H67" s="86"/>
      <c r="I67" s="7"/>
      <c r="J67" s="86"/>
      <c r="K67" s="86"/>
      <c r="L67" s="86"/>
      <c r="M67" s="86"/>
      <c r="N67" s="86"/>
      <c r="O67" s="86"/>
      <c r="P67" s="86"/>
    </row>
    <row r="68" spans="1:16" ht="15.75">
      <c r="A68" s="86"/>
      <c r="B68" s="86"/>
      <c r="C68" s="86"/>
      <c r="D68" s="86"/>
      <c r="E68" s="69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ht="15.75">
      <c r="E69" s="69"/>
    </row>
  </sheetData>
  <sheetProtection/>
  <mergeCells count="9">
    <mergeCell ref="A1:P1"/>
    <mergeCell ref="A2:P2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3937007874015748" right="0.3937007874015748" top="0.5118110236220472" bottom="0.31496062992125984" header="0.7086614173228347" footer="0.5118110236220472"/>
  <pageSetup fitToHeight="0" fitToWidth="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Pētersone</dc:creator>
  <cp:keywords/>
  <dc:description/>
  <cp:lastModifiedBy>Ilga Viegliņa</cp:lastModifiedBy>
  <cp:lastPrinted>2017-04-25T12:52:21Z</cp:lastPrinted>
  <dcterms:created xsi:type="dcterms:W3CDTF">1996-10-14T23:33:28Z</dcterms:created>
  <dcterms:modified xsi:type="dcterms:W3CDTF">2017-05-15T14:59:58Z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