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120" windowWidth="15132" windowHeight="9300" activeTab="0"/>
  </bookViews>
  <sheets>
    <sheet name="Kopsavilkums" sheetId="1" r:id="rId1"/>
    <sheet name="1-1" sheetId="2" r:id="rId2"/>
    <sheet name="1-2" sheetId="3" r:id="rId3"/>
    <sheet name="1-3" sheetId="4" r:id="rId4"/>
    <sheet name="1-4" sheetId="5" r:id="rId5"/>
    <sheet name="apjomi(iekšējie)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A">'[1]2'!$A$1</definedName>
    <definedName name="aaaa">#REF!</definedName>
    <definedName name="AKZ_Angebot">#REF!</definedName>
    <definedName name="AKZ_Auftrag">#REF!</definedName>
    <definedName name="Ang._Datum">#REF!</definedName>
    <definedName name="Auftr._Datum">#REF!</definedName>
    <definedName name="Bearbeiter">#REF!</definedName>
    <definedName name="cenaS4">'[5]Koptāme '!#REF!</definedName>
    <definedName name="Cent_Stacija">#REF!</definedName>
    <definedName name="dgd">#REF!</definedName>
    <definedName name="durvis_1">#REF!</definedName>
    <definedName name="durvis_2">#REF!</definedName>
    <definedName name="f">#REF!</definedName>
    <definedName name="Faktorgruppe1">#REF!</definedName>
    <definedName name="Faktorgruppe2">#REF!</definedName>
    <definedName name="Faktorgruppe3">#REF!</definedName>
    <definedName name="Faktorgruppe4">#REF!</definedName>
    <definedName name="Faktorgruppe5">#REF!</definedName>
    <definedName name="Faktorgruppe6">#REF!</definedName>
    <definedName name="Faktorgruppe7">#REF!</definedName>
    <definedName name="Faktorgruppe8">#REF!</definedName>
    <definedName name="Faktorgruppe9">#REF!</definedName>
    <definedName name="Faktorwerte">#REF!</definedName>
    <definedName name="Faktorwerte_der_Faktorgruppen">#REF!</definedName>
    <definedName name="fff">#REF!</definedName>
    <definedName name="FLI_m2">#REF!</definedName>
    <definedName name="g">#REF!</definedName>
    <definedName name="gg">#REF!</definedName>
    <definedName name="Graf">#REF!</definedName>
    <definedName name="grrr2333">#REF!</definedName>
    <definedName name="Gruppenname1">#REF!</definedName>
    <definedName name="Gruppenname2">#REF!</definedName>
    <definedName name="Gruppenname3">#REF!</definedName>
    <definedName name="Gruppenname4">#REF!</definedName>
    <definedName name="Gruppenname5">#REF!</definedName>
    <definedName name="Gruppenname6">#REF!</definedName>
    <definedName name="Gruppenname7">#REF!</definedName>
    <definedName name="Gruppenname8">#REF!</definedName>
    <definedName name="Gruppenname9">#REF!</definedName>
    <definedName name="h">#REF!</definedName>
    <definedName name="h_dz.">#REF!</definedName>
    <definedName name="h_gr.pir.">#REF!</definedName>
    <definedName name="h_griesta">#REF!</definedName>
    <definedName name="hh">#REF!</definedName>
    <definedName name="k">#REF!</definedName>
    <definedName name="k_k1">#REF!</definedName>
    <definedName name="k_k2">#REF!</definedName>
    <definedName name="k_k3">#REF!</definedName>
    <definedName name="kk1">#REF!</definedName>
    <definedName name="kkk1">#REF!</definedName>
    <definedName name="kko1">#REF!</definedName>
    <definedName name="kl1">#REF!</definedName>
    <definedName name="koef1">#REF!</definedName>
    <definedName name="koef10">#REF!</definedName>
    <definedName name="koef11">#REF!</definedName>
    <definedName name="koef12">#REF!</definedName>
    <definedName name="koef13">#REF!</definedName>
    <definedName name="koef14">#REF!</definedName>
    <definedName name="koef15">#REF!</definedName>
    <definedName name="koef16">#REF!</definedName>
    <definedName name="koef17">#REF!</definedName>
    <definedName name="koef18">#REF!</definedName>
    <definedName name="koef19">#REF!</definedName>
    <definedName name="koef2">#REF!</definedName>
    <definedName name="koef20">#REF!</definedName>
    <definedName name="koef21">#REF!</definedName>
    <definedName name="koef22">#REF!</definedName>
    <definedName name="koef3">#REF!</definedName>
    <definedName name="koef4">#REF!</definedName>
    <definedName name="koef5">#REF!</definedName>
    <definedName name="koef6">#REF!</definedName>
    <definedName name="koef7">#REF!</definedName>
    <definedName name="koef8">#REF!</definedName>
    <definedName name="koef9">#REF!</definedName>
    <definedName name="koeg4">#REF!</definedName>
    <definedName name="koesf1">#REF!</definedName>
    <definedName name="kof1">#REF!</definedName>
    <definedName name="kof2">#REF!</definedName>
    <definedName name="koptameties">#REF!</definedName>
    <definedName name="lapa">#REF!</definedName>
    <definedName name="lastr">#REF!</definedName>
    <definedName name="lastr1">#REF!</definedName>
    <definedName name="logi_1">#REF!</definedName>
    <definedName name="m">#REF!</definedName>
    <definedName name="Mūra">#REF!</definedName>
    <definedName name="P">#REF!</definedName>
    <definedName name="PAK_m2">#REF!</definedName>
    <definedName name="perimetr">#REF!</definedName>
    <definedName name="_xlnm.Print_Area" localSheetId="0">'Kopsavilkums'!$A$1:$I$47</definedName>
    <definedName name="Print_title">#REF!</definedName>
    <definedName name="_xlnm.Print_Titles" localSheetId="1">'1-1'!$13:$16</definedName>
    <definedName name="_xlnm.Print_Titles" localSheetId="2">'1-2'!$13:$16</definedName>
    <definedName name="_xlnm.Print_Titles" localSheetId="3">'1-3'!$13:$16</definedName>
    <definedName name="_xlnm.Print_Titles" localSheetId="4">'1-4'!$13:$16</definedName>
    <definedName name="Projektname">#REF!</definedName>
    <definedName name="s">#REF!</definedName>
    <definedName name="sdgdfg">#REF!</definedName>
    <definedName name="sienas_1st">#REF!</definedName>
    <definedName name="sienas_2st">#REF!</definedName>
    <definedName name="sienas_3st">#REF!</definedName>
    <definedName name="sienas_man">#REF!</definedName>
    <definedName name="sienas_pag">#REF!</definedName>
    <definedName name="Titul">#REF!</definedName>
    <definedName name="w">#REF!</definedName>
    <definedName name="Währungsfaktor">#REF!</definedName>
    <definedName name="xx">'[11]Dažādi'!$14:$15</definedName>
  </definedNames>
  <calcPr fullCalcOnLoad="1"/>
</workbook>
</file>

<file path=xl/sharedStrings.xml><?xml version="1.0" encoding="utf-8"?>
<sst xmlns="http://schemas.openxmlformats.org/spreadsheetml/2006/main" count="537" uniqueCount="193">
  <si>
    <t>Tai skaitā</t>
  </si>
  <si>
    <t>Objekta adrese:</t>
  </si>
  <si>
    <t>Darba nosaukums</t>
  </si>
  <si>
    <t>Vienības izmaksas</t>
  </si>
  <si>
    <t>Kopā uz visu apjomu</t>
  </si>
  <si>
    <t>Par kopējo summu:</t>
  </si>
  <si>
    <t xml:space="preserve">Tāme sastādīta: </t>
  </si>
  <si>
    <t>Nr.
p.k.</t>
  </si>
  <si>
    <t>Lokālās
tāmes Nr.</t>
  </si>
  <si>
    <t>Darba veids vai
konstruktīvā
elementa nosaukums</t>
  </si>
  <si>
    <t>Tāmes 
izmaksas
(Ls)</t>
  </si>
  <si>
    <t>Darba
alga
(Ls)</t>
  </si>
  <si>
    <t>Materiāli
(Ls)</t>
  </si>
  <si>
    <t>Mehānismi
(Ls)</t>
  </si>
  <si>
    <t>Pavisam kopā tiešās izmaksas:</t>
  </si>
  <si>
    <t>Pavisam bez PVN:</t>
  </si>
  <si>
    <t>Pavisam kopā ar PVN:</t>
  </si>
  <si>
    <t>N.p.k.</t>
  </si>
  <si>
    <t>Mērvienība</t>
  </si>
  <si>
    <t>Daudzums</t>
  </si>
  <si>
    <t>Darba alga Ls</t>
  </si>
  <si>
    <t>Materiāli Ls</t>
  </si>
  <si>
    <t>Mehānismi Ls</t>
  </si>
  <si>
    <t>Kopā Ls</t>
  </si>
  <si>
    <t>Summa Ls</t>
  </si>
  <si>
    <t>Kopā tiešās izmaksas :</t>
  </si>
  <si>
    <t>Materiālu transporta izdevumi :</t>
  </si>
  <si>
    <t>Kopā :</t>
  </si>
  <si>
    <t>Darba ietilpība (c/h)</t>
  </si>
  <si>
    <t>kods</t>
  </si>
  <si>
    <t>Laika norma c/st</t>
  </si>
  <si>
    <t>Darba apmaksas likme, Ls/st</t>
  </si>
  <si>
    <t>Darbietilpība c/st</t>
  </si>
  <si>
    <t>Objekta nosaukums:</t>
  </si>
  <si>
    <t>Pasūtītājs:</t>
  </si>
  <si>
    <t>Nr.1-1</t>
  </si>
  <si>
    <t>Lokālā tāme Nr.1-1</t>
  </si>
  <si>
    <t>Nr.1-2</t>
  </si>
  <si>
    <t>Nr.1-3</t>
  </si>
  <si>
    <t>Darba devēja sociālais nodoklis:</t>
  </si>
  <si>
    <t>Kopsavilkuma aprēķins pa darbu veidiem</t>
  </si>
  <si>
    <t>PVN :</t>
  </si>
  <si>
    <t>m2</t>
  </si>
  <si>
    <t>m3</t>
  </si>
  <si>
    <t>k-pl</t>
  </si>
  <si>
    <t>špaktele grīdai</t>
  </si>
  <si>
    <t>grunts (betonam)</t>
  </si>
  <si>
    <t>grunts (pirms linoleja ieklāšanas)</t>
  </si>
  <si>
    <t>linolejs</t>
  </si>
  <si>
    <t>l</t>
  </si>
  <si>
    <t>kg</t>
  </si>
  <si>
    <t>iep.</t>
  </si>
  <si>
    <t>līme linolejam (14kg)</t>
  </si>
  <si>
    <t>palīgmateriāli linoleja ieklāšanai</t>
  </si>
  <si>
    <t>t.m.</t>
  </si>
  <si>
    <t>stiprinājumu un palīgmateriāli</t>
  </si>
  <si>
    <t>gb</t>
  </si>
  <si>
    <t>gb.</t>
  </si>
  <si>
    <t>Lokālā tāme Nr.1-2</t>
  </si>
  <si>
    <t>nobeiguma špaktele</t>
  </si>
  <si>
    <t>gruntskrāsa</t>
  </si>
  <si>
    <t>palīgmateriāli</t>
  </si>
  <si>
    <t>Lokālā tāme Nr.1-3</t>
  </si>
  <si>
    <t xml:space="preserve">grunts </t>
  </si>
  <si>
    <t>Par kopējo summu ar PVN:</t>
  </si>
  <si>
    <t>Nr.p.k.</t>
  </si>
  <si>
    <t>Telpas nr.</t>
  </si>
  <si>
    <t>Telpas nosaukums</t>
  </si>
  <si>
    <t>Garums</t>
  </si>
  <si>
    <t>Platums</t>
  </si>
  <si>
    <t>Perimetrs (m)</t>
  </si>
  <si>
    <t>Griesti
(m2)</t>
  </si>
  <si>
    <t>Grīda
(m2)</t>
  </si>
  <si>
    <t>Augstums (m)</t>
  </si>
  <si>
    <t>Bruto sienu laukums (m2)</t>
  </si>
  <si>
    <t>Ailes m2</t>
  </si>
  <si>
    <t>Ailes kopā (m2)</t>
  </si>
  <si>
    <t>Netto sienu laukums (m2)</t>
  </si>
  <si>
    <t>Sienu apdare</t>
  </si>
  <si>
    <t>Grīdas apdare</t>
  </si>
  <si>
    <t>Griestu apdare</t>
  </si>
  <si>
    <t>Cits</t>
  </si>
  <si>
    <t>Logi</t>
  </si>
  <si>
    <t>Durvis</t>
  </si>
  <si>
    <t>Linolejs</t>
  </si>
  <si>
    <t>Flīzes</t>
  </si>
  <si>
    <t>Sienas</t>
  </si>
  <si>
    <t xml:space="preserve"> flīžu līme </t>
  </si>
  <si>
    <t xml:space="preserve"> šuvju mastika </t>
  </si>
  <si>
    <t>palīgmateriāli flīzēšanai</t>
  </si>
  <si>
    <t xml:space="preserve">sienas flīzes </t>
  </si>
  <si>
    <t xml:space="preserve">Jaunas ģipškartona starpsienas izbūve b-150mm </t>
  </si>
  <si>
    <t>Nr.1-4</t>
  </si>
  <si>
    <t>Lokālā tāme Nr.1-4</t>
  </si>
  <si>
    <t>Iekārtie grieti</t>
  </si>
  <si>
    <t>Krāsojums m2</t>
  </si>
  <si>
    <t xml:space="preserve">Flīzes m2 </t>
  </si>
  <si>
    <t>iekārto griestu konstrukcija</t>
  </si>
  <si>
    <t>iekārto griestu plāksnes</t>
  </si>
  <si>
    <t>Iekārto griestu konstrukcijas montāža</t>
  </si>
  <si>
    <t>pašizlīdzinošais sastāvs grīdām</t>
  </si>
  <si>
    <t>st.</t>
  </si>
  <si>
    <t>Būvgružu savākšana uz izvešana</t>
  </si>
  <si>
    <t>būvgružu konteinera noma (8m3)</t>
  </si>
  <si>
    <t>Uzņēmuma virsizdevumi un peļņa:</t>
  </si>
  <si>
    <t>Ārsta kabinets-1</t>
  </si>
  <si>
    <t>Ārsta kabinets-2</t>
  </si>
  <si>
    <t>Manipulāciju telpa</t>
  </si>
  <si>
    <t>Pēc teh.spec.</t>
  </si>
  <si>
    <t>Pēc projekta</t>
  </si>
  <si>
    <t>Citi remontdarbi</t>
  </si>
  <si>
    <t>grunts</t>
  </si>
  <si>
    <t>špaktele</t>
  </si>
  <si>
    <t>Sagatavotu sienu kvalitatīvs krāsojums</t>
  </si>
  <si>
    <t>tonēta krāsa</t>
  </si>
  <si>
    <t>Sienu flīzēšana (virs izlietnēm)</t>
  </si>
  <si>
    <t>UK un santehnika</t>
  </si>
  <si>
    <t>skapītis ar izlietni 490x291x570 mm</t>
  </si>
  <si>
    <t>jaucējkrāns</t>
  </si>
  <si>
    <t>pieslēgumi un palīgmateriāli</t>
  </si>
  <si>
    <t>Grīdas pamatnes izlīdzināšana pirms grīdas seguma  ierīkošanas</t>
  </si>
  <si>
    <t xml:space="preserve">grīdas flīzes (ar reljefu- neslīdošas) </t>
  </si>
  <si>
    <t>Jaunas keramiskās izlietnes ar jaucējkrānu un kāju montāža</t>
  </si>
  <si>
    <t>WC izlietni balta 60cm+" kāja"</t>
  </si>
  <si>
    <t>Jauna WC  poda ar vāku montāža</t>
  </si>
  <si>
    <t>WC pods un vāks</t>
  </si>
  <si>
    <t>Sagatavotu sienu kvalitatīvs krāsojums (virs flīzēm)</t>
  </si>
  <si>
    <t>24</t>
  </si>
  <si>
    <t>jauna siena</t>
  </si>
  <si>
    <t>22</t>
  </si>
  <si>
    <t>Demontāža</t>
  </si>
  <si>
    <t xml:space="preserve">Grīdas seguma -linoleja ar grīdlīstēm  demontāza </t>
  </si>
  <si>
    <t>Esošās santehnikas un citu remontam nepieciešamo elementu demontāža</t>
  </si>
  <si>
    <t>Grīda</t>
  </si>
  <si>
    <t>Ruļļveida grīdas seguma -linoleja ieklāšana, ar pamatnes sagatavošanu (tai skaitā "uzlocītās" grīdlīstes)</t>
  </si>
  <si>
    <t xml:space="preserve">Griesti </t>
  </si>
  <si>
    <t xml:space="preserve">Sienu sagatavošana apdarei (attīrīšana no ešošās apdares, gruntēšana, špaktelēšana) </t>
  </si>
  <si>
    <t xml:space="preserve">Jaunu durvju bloku montāža </t>
  </si>
  <si>
    <t>UK  (ūdens un kanalizācijas) pievadu nomaiņa)</t>
  </si>
  <si>
    <t>Vājstrāvas tīklu montāža</t>
  </si>
  <si>
    <t>Pretsaules aizsardzības aprīkojuma montāža</t>
  </si>
  <si>
    <t xml:space="preserve">Grīdas flīžu ieklāšana </t>
  </si>
  <si>
    <t xml:space="preserve">Sienas flīžu demontāža </t>
  </si>
  <si>
    <t xml:space="preserve">Durvju bloku demontāža  </t>
  </si>
  <si>
    <t>Sienu flīzēšana (virs izlietnes)</t>
  </si>
  <si>
    <t>Laminētas mēbeļu plātnes montāža uz sienas (sienas apdares aizsardzībai)</t>
  </si>
  <si>
    <t xml:space="preserve">laminēta mēbeļu plātne b-100mm </t>
  </si>
  <si>
    <t>Primārās veselības aprūpes infrastruktūras uzlabošana PA "Ķekavas ambulance" telpās</t>
  </si>
  <si>
    <t>Gaismas iela 15, Ķekava, Ķekavas novads</t>
  </si>
  <si>
    <t>PA "Ķekavas ambulance"</t>
  </si>
  <si>
    <t>Ārsta kabinets-3</t>
  </si>
  <si>
    <t>Ārsta kabinets-4</t>
  </si>
  <si>
    <t>WC-1</t>
  </si>
  <si>
    <t>WC-2</t>
  </si>
  <si>
    <t>30</t>
  </si>
  <si>
    <t>25</t>
  </si>
  <si>
    <t>23</t>
  </si>
  <si>
    <t>31</t>
  </si>
  <si>
    <t>Griestu konstrukcijas demontāža</t>
  </si>
  <si>
    <t>Krāsojamo tapešu līmēšana uz sienām</t>
  </si>
  <si>
    <t>krāsojamās tapetes</t>
  </si>
  <si>
    <t>līme tapetēm 300gr.</t>
  </si>
  <si>
    <t>Jaunas ģipškartonas starpsienas/ atdalošās konstrukcijas izbūve b-100mm plauktu sistēmai ( pl.-0.6m x h-3m 2 gb.)</t>
  </si>
  <si>
    <t>Individuālas plauktu sistēmas montāža iebūvētajos skapjos</t>
  </si>
  <si>
    <t xml:space="preserve">iekšējās durvis ar furnitūru </t>
  </si>
  <si>
    <t xml:space="preserve">Jaunas keramiskās izlietnes ar skapīti montāža </t>
  </si>
  <si>
    <t>Kāpurķēžu pacēlāja, kurš ļauj transportēt pa kāpnēm cilvēkus ar īpašajām vajadzībām ratiņkrēslos, iegāde (cenā ir iekļauta personāla apmācība un garantijas apkalpošana -2 gadi)</t>
  </si>
  <si>
    <t>JOLLY Standart Reinforced (celspēja 150 kg, 957x650x930mm, 52 kg)</t>
  </si>
  <si>
    <t>M031 ratiņkrēsls</t>
  </si>
  <si>
    <t>Vides pieejamības aprīkojums</t>
  </si>
  <si>
    <t>Starpsienas demontāža ar durvju bloku (1.st.)</t>
  </si>
  <si>
    <t xml:space="preserve">Grīdas flīžu demontāža </t>
  </si>
  <si>
    <t>UK  (ūdens un kanalizācijas) pievadu izbūve)</t>
  </si>
  <si>
    <t>Speciālā WC aprīkojuma montāža</t>
  </si>
  <si>
    <t>Drop Down atbalsta rokturis</t>
  </si>
  <si>
    <t>stiprinājumi</t>
  </si>
  <si>
    <t>Taunton tualetes poda paaugstinājums</t>
  </si>
  <si>
    <t>iekšējās durvis ar furnitūru 1000x2100</t>
  </si>
  <si>
    <t>Durvju ailes paplašināšana (2.st.)</t>
  </si>
  <si>
    <t xml:space="preserve">Jaunizbūvētās ģipškartona sienas sagatvošana apdarei (gruntēšana, špaktelēšana) </t>
  </si>
  <si>
    <t>Sienu flīzēšana H-2.1m</t>
  </si>
  <si>
    <t xml:space="preserve">Sienu sagatavošana apdarei (attīrīšana no ešošās apdares, gruntēšana, apmetuma remonts, špaktelēšana) </t>
  </si>
  <si>
    <t>Pacientu pieņemšanas telpu remonts (pēc 2 st. inventarizācijas lietas telpas Nr.23; 24;25 un 30)</t>
  </si>
  <si>
    <t>1.st.-6</t>
  </si>
  <si>
    <t>Manipulācijas telpas remonts (pēc 2 st. inventarizācijas lietas telpas Nr.22)</t>
  </si>
  <si>
    <t>WC telpu remonts (pēc 2 st. inventarizācijas lietas telpa Nr.31 un 1.stāva telpa Nr.6)</t>
  </si>
  <si>
    <t>%</t>
  </si>
  <si>
    <t>_%</t>
  </si>
  <si>
    <t xml:space="preserve">Sastādīja: </t>
  </si>
  <si>
    <t>Sertifikāta Nr.</t>
  </si>
  <si>
    <t>___%</t>
  </si>
  <si>
    <t>______%</t>
  </si>
  <si>
    <t>Sastādīja: ____________________</t>
  </si>
</sst>
</file>

<file path=xl/styles.xml><?xml version="1.0" encoding="utf-8"?>
<styleSheet xmlns="http://schemas.openxmlformats.org/spreadsheetml/2006/main">
  <numFmts count="6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\ #,##0.00;#,##0.00;\ &quot; &quot;??;@"/>
    <numFmt numFmtId="170" formatCode="m\o\n\th\ d\,\ yyyy"/>
    <numFmt numFmtId="171" formatCode="#.00"/>
    <numFmt numFmtId="172" formatCode="#."/>
    <numFmt numFmtId="173" formatCode="#,##0.00,;&quot; (&quot;#,##0.00\);&quot; -&quot;#,;@\ "/>
    <numFmt numFmtId="174" formatCode="_-* #,##0&quot;$&quot;_-;\-* #,##0&quot;$&quot;_-;_-* &quot;-&quot;&quot;$&quot;_-;_-@_-"/>
    <numFmt numFmtId="175" formatCode="_-* #,##0.00&quot;$&quot;_-;\-* #,##0.00&quot;$&quot;_-;_-* &quot;-&quot;??&quot;$&quot;_-;_-@_-"/>
    <numFmt numFmtId="176" formatCode="&quot;See Note &quot;\ #"/>
    <numFmt numFmtId="177" formatCode="0.00000"/>
    <numFmt numFmtId="178" formatCode="0.0000"/>
    <numFmt numFmtId="179" formatCode="0.000"/>
    <numFmt numFmtId="180" formatCode="0.000000"/>
    <numFmt numFmtId="181" formatCode="[$-426]dddd\,\ yyyy&quot;. gada &quot;d\.\ mmmm"/>
    <numFmt numFmtId="182" formatCode="#,##0.00_р_."/>
    <numFmt numFmtId="183" formatCode="\ #,##0.0;#,##0.0;\ &quot; &quot;??;@"/>
    <numFmt numFmtId="184" formatCode="0.00;[Red]0.00"/>
    <numFmt numFmtId="185" formatCode="#,##0.00\ [$€-1]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\ &quot;Ls&quot;;\-#,##0\ &quot;Ls&quot;"/>
    <numFmt numFmtId="191" formatCode="#,##0\ &quot;Ls&quot;;[Red]\-#,##0\ &quot;Ls&quot;"/>
    <numFmt numFmtId="192" formatCode="#,##0.00\ &quot;Ls&quot;;\-#,##0.00\ &quot;Ls&quot;"/>
    <numFmt numFmtId="193" formatCode="#,##0.00\ &quot;Ls&quot;;[Red]\-#,##0.00\ &quot;Ls&quot;"/>
    <numFmt numFmtId="194" formatCode="_-* #,##0\ &quot;Ls&quot;_-;\-* #,##0\ &quot;Ls&quot;_-;_-* &quot;-&quot;\ &quot;Ls&quot;_-;_-@_-"/>
    <numFmt numFmtId="195" formatCode="_-* #,##0\ _L_s_-;\-* #,##0\ _L_s_-;_-* &quot;-&quot;\ _L_s_-;_-@_-"/>
    <numFmt numFmtId="196" formatCode="_-* #,##0.00\ &quot;Ls&quot;_-;\-* #,##0.00\ &quot;Ls&quot;_-;_-* &quot;-&quot;??\ &quot;Ls&quot;_-;_-@_-"/>
    <numFmt numFmtId="197" formatCode="_-* #,##0.00\ _L_s_-;\-* #,##0.00\ _L_s_-;_-* &quot;-&quot;??\ _L_s_-;_-@_-"/>
    <numFmt numFmtId="198" formatCode="0.00;\-0.00;#"/>
    <numFmt numFmtId="199" formatCode="0&quot;cilv&quot;"/>
    <numFmt numFmtId="200" formatCode="d\-mmm\-yyyy"/>
    <numFmt numFmtId="201" formatCode="_-* #,##0.0_-;\-* #,##0.0_-;_-* &quot;-&quot;??_-;_-@_-"/>
    <numFmt numFmtId="202" formatCode="_-* #,##0_-;\-* #,##0_-;_-* &quot;-&quot;??_-;_-@_-"/>
    <numFmt numFmtId="203" formatCode="_-* #,##0.000_-;\-* #,##0.000_-;_-* &quot;-&quot;??_-;_-@_-"/>
    <numFmt numFmtId="204" formatCode="#,##0&quot;р.&quot;;\-#,##0&quot;р.&quot;"/>
    <numFmt numFmtId="205" formatCode="#,##0&quot;р.&quot;;[Red]\-#,##0&quot;р.&quot;"/>
    <numFmt numFmtId="206" formatCode="#,##0.00&quot;р.&quot;;\-#,##0.00&quot;р.&quot;"/>
    <numFmt numFmtId="207" formatCode="#,##0.00&quot;р.&quot;;[Red]\-#,##0.00&quot;р.&quot;"/>
    <numFmt numFmtId="208" formatCode="_-* #,##0&quot;р.&quot;_-;\-* #,##0&quot;р.&quot;_-;_-* &quot;-&quot;&quot;р.&quot;_-;_-@_-"/>
    <numFmt numFmtId="209" formatCode="_-* #,##0_р_._-;\-* #,##0_р_._-;_-* &quot;-&quot;_р_._-;_-@_-"/>
    <numFmt numFmtId="210" formatCode="_-* #,##0.00&quot;р.&quot;_-;\-* #,##0.00&quot;р.&quot;_-;_-* &quot;-&quot;??&quot;р.&quot;_-;_-@_-"/>
    <numFmt numFmtId="211" formatCode="_-* #,##0.00_р_._-;\-* #,##0.00_р_._-;_-* &quot;-&quot;??_р_._-;_-@_-"/>
    <numFmt numFmtId="212" formatCode="0.0000000"/>
    <numFmt numFmtId="213" formatCode="0.00000000"/>
    <numFmt numFmtId="214" formatCode="0.000000000"/>
    <numFmt numFmtId="215" formatCode="0.0%"/>
    <numFmt numFmtId="216" formatCode="#,##0.0"/>
    <numFmt numFmtId="217" formatCode="#,##0.000"/>
    <numFmt numFmtId="218" formatCode="\ #,##0;#,##0;\ &quot; &quot;??;@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10"/>
      <name val="Helv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b/>
      <u val="single"/>
      <sz val="10"/>
      <color indexed="8"/>
      <name val="Arial"/>
      <family val="2"/>
    </font>
    <font>
      <sz val="10"/>
      <color indexed="10"/>
      <name val="Arial"/>
      <family val="0"/>
    </font>
    <font>
      <sz val="10"/>
      <name val="Arial Cyr"/>
      <family val="0"/>
    </font>
    <font>
      <sz val="10"/>
      <name val="Baltica"/>
      <family val="0"/>
    </font>
    <font>
      <b/>
      <sz val="18"/>
      <name val="ITCCenturyBookT"/>
      <family val="0"/>
    </font>
    <font>
      <b/>
      <sz val="14"/>
      <name val="ITCCenturyBookT"/>
      <family val="0"/>
    </font>
    <font>
      <sz val="14"/>
      <name val="ITCCenturyBookT"/>
      <family val="0"/>
    </font>
    <font>
      <sz val="9"/>
      <name val="TextBook"/>
      <family val="0"/>
    </font>
    <font>
      <sz val="8"/>
      <name val="Helv"/>
      <family val="0"/>
    </font>
    <font>
      <sz val="12"/>
      <name val="Courier"/>
      <family val="0"/>
    </font>
    <font>
      <sz val="11"/>
      <color indexed="8"/>
      <name val="Arial"/>
      <family val="0"/>
    </font>
    <font>
      <b/>
      <sz val="8"/>
      <color indexed="8"/>
      <name val="Arial"/>
      <family val="2"/>
    </font>
    <font>
      <sz val="9"/>
      <name val="Arial"/>
      <family val="0"/>
    </font>
    <font>
      <b/>
      <sz val="10"/>
      <color indexed="10"/>
      <name val="Arial"/>
      <family val="0"/>
    </font>
    <font>
      <b/>
      <sz val="10"/>
      <color indexed="18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lightGray"/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tted">
        <color indexed="22"/>
      </right>
      <top style="thin"/>
      <bottom style="dotted">
        <color indexed="22"/>
      </bottom>
    </border>
    <border>
      <left style="dotted">
        <color indexed="22"/>
      </left>
      <right style="dotted">
        <color indexed="22"/>
      </right>
      <top style="thin"/>
      <bottom style="dotted">
        <color indexed="22"/>
      </bottom>
    </border>
    <border>
      <left style="dotted">
        <color indexed="22"/>
      </left>
      <right style="thin"/>
      <top style="thin"/>
      <bottom style="dotted">
        <color indexed="22"/>
      </bottom>
    </border>
    <border>
      <left style="thin"/>
      <right style="dotted">
        <color indexed="22"/>
      </right>
      <top style="dotted">
        <color indexed="22"/>
      </top>
      <bottom style="dotted">
        <color indexed="22"/>
      </bottom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</border>
    <border>
      <left style="dotted">
        <color indexed="22"/>
      </left>
      <right style="thin"/>
      <top style="dotted">
        <color indexed="22"/>
      </top>
      <bottom style="dotted">
        <color indexed="22"/>
      </bottom>
    </border>
    <border>
      <left style="thin"/>
      <right style="dotted">
        <color indexed="22"/>
      </right>
      <top style="dotted">
        <color indexed="22"/>
      </top>
      <bottom style="thin"/>
    </border>
    <border>
      <left style="dotted">
        <color indexed="22"/>
      </left>
      <right style="dotted">
        <color indexed="22"/>
      </right>
      <top style="dotted">
        <color indexed="22"/>
      </top>
      <bottom style="thin"/>
    </border>
    <border>
      <left style="dotted">
        <color indexed="22"/>
      </left>
      <right style="thin"/>
      <top style="dotted">
        <color indexed="22"/>
      </top>
      <bottom style="thin"/>
    </border>
    <border>
      <left style="thin"/>
      <right style="dotted">
        <color indexed="22"/>
      </right>
      <top style="dotted">
        <color indexed="22"/>
      </top>
      <bottom>
        <color indexed="63"/>
      </bottom>
    </border>
    <border>
      <left style="dotted">
        <color indexed="22"/>
      </left>
      <right style="dotted">
        <color indexed="22"/>
      </right>
      <top style="dotted">
        <color indexed="22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>
        <color indexed="22"/>
      </left>
      <right style="dotted">
        <color indexed="22"/>
      </right>
      <top>
        <color indexed="63"/>
      </top>
      <bottom style="dotted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>
        <color indexed="22"/>
      </right>
      <top>
        <color indexed="63"/>
      </top>
      <bottom style="dotted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48" fillId="4" borderId="0" applyNumberFormat="0" applyBorder="0" applyAlignment="0" applyProtection="0"/>
    <xf numFmtId="0" fontId="1" fillId="4" borderId="0" applyNumberFormat="0" applyBorder="0" applyAlignment="0" applyProtection="0"/>
    <xf numFmtId="0" fontId="48" fillId="5" borderId="0" applyNumberFormat="0" applyBorder="0" applyAlignment="0" applyProtection="0"/>
    <xf numFmtId="0" fontId="1" fillId="5" borderId="0" applyNumberFormat="0" applyBorder="0" applyAlignment="0" applyProtection="0"/>
    <xf numFmtId="0" fontId="48" fillId="6" borderId="0" applyNumberFormat="0" applyBorder="0" applyAlignment="0" applyProtection="0"/>
    <xf numFmtId="0" fontId="1" fillId="6" borderId="0" applyNumberFormat="0" applyBorder="0" applyAlignment="0" applyProtection="0"/>
    <xf numFmtId="0" fontId="48" fillId="7" borderId="0" applyNumberFormat="0" applyBorder="0" applyAlignment="0" applyProtection="0"/>
    <xf numFmtId="0" fontId="1" fillId="7" borderId="0" applyNumberFormat="0" applyBorder="0" applyAlignment="0" applyProtection="0"/>
    <xf numFmtId="0" fontId="48" fillId="8" borderId="0" applyNumberFormat="0" applyBorder="0" applyAlignment="0" applyProtection="0"/>
    <xf numFmtId="0" fontId="1" fillId="9" borderId="0" applyNumberFormat="0" applyBorder="0" applyAlignment="0" applyProtection="0"/>
    <xf numFmtId="0" fontId="4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48" fillId="14" borderId="0" applyNumberFormat="0" applyBorder="0" applyAlignment="0" applyProtection="0"/>
    <xf numFmtId="0" fontId="1" fillId="15" borderId="0" applyNumberFormat="0" applyBorder="0" applyAlignment="0" applyProtection="0"/>
    <xf numFmtId="0" fontId="48" fillId="16" borderId="0" applyNumberFormat="0" applyBorder="0" applyAlignment="0" applyProtection="0"/>
    <xf numFmtId="0" fontId="1" fillId="17" borderId="0" applyNumberFormat="0" applyBorder="0" applyAlignment="0" applyProtection="0"/>
    <xf numFmtId="0" fontId="48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9" borderId="0" applyNumberFormat="0" applyBorder="0" applyAlignment="0" applyProtection="0"/>
    <xf numFmtId="0" fontId="1" fillId="7" borderId="0" applyNumberFormat="0" applyBorder="0" applyAlignment="0" applyProtection="0"/>
    <xf numFmtId="0" fontId="48" fillId="20" borderId="0" applyNumberFormat="0" applyBorder="0" applyAlignment="0" applyProtection="0"/>
    <xf numFmtId="0" fontId="1" fillId="15" borderId="0" applyNumberFormat="0" applyBorder="0" applyAlignment="0" applyProtection="0"/>
    <xf numFmtId="0" fontId="4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49" fillId="25" borderId="0" applyNumberFormat="0" applyBorder="0" applyAlignment="0" applyProtection="0"/>
    <xf numFmtId="0" fontId="15" fillId="26" borderId="0" applyNumberFormat="0" applyBorder="0" applyAlignment="0" applyProtection="0"/>
    <xf numFmtId="0" fontId="49" fillId="27" borderId="0" applyNumberFormat="0" applyBorder="0" applyAlignment="0" applyProtection="0"/>
    <xf numFmtId="0" fontId="15" fillId="17" borderId="0" applyNumberFormat="0" applyBorder="0" applyAlignment="0" applyProtection="0"/>
    <xf numFmtId="0" fontId="49" fillId="18" borderId="0" applyNumberFormat="0" applyBorder="0" applyAlignment="0" applyProtection="0"/>
    <xf numFmtId="0" fontId="15" fillId="18" borderId="0" applyNumberFormat="0" applyBorder="0" applyAlignment="0" applyProtection="0"/>
    <xf numFmtId="0" fontId="49" fillId="13" borderId="0" applyNumberFormat="0" applyBorder="0" applyAlignment="0" applyProtection="0"/>
    <xf numFmtId="0" fontId="15" fillId="13" borderId="0" applyNumberFormat="0" applyBorder="0" applyAlignment="0" applyProtection="0"/>
    <xf numFmtId="0" fontId="49" fillId="28" borderId="0" applyNumberFormat="0" applyBorder="0" applyAlignment="0" applyProtection="0"/>
    <xf numFmtId="0" fontId="15" fillId="23" borderId="0" applyNumberFormat="0" applyBorder="0" applyAlignment="0" applyProtection="0"/>
    <xf numFmtId="0" fontId="49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23" borderId="0" applyNumberFormat="0" applyBorder="0" applyAlignment="0" applyProtection="0"/>
    <xf numFmtId="0" fontId="15" fillId="29" borderId="0" applyNumberFormat="0" applyBorder="0" applyAlignment="0" applyProtection="0"/>
    <xf numFmtId="0" fontId="15" fillId="2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23" borderId="0" applyNumberFormat="0" applyBorder="0" applyAlignment="0" applyProtection="0"/>
    <xf numFmtId="0" fontId="15" fillId="29" borderId="0" applyNumberFormat="0" applyBorder="0" applyAlignment="0" applyProtection="0"/>
    <xf numFmtId="174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0" fontId="49" fillId="30" borderId="0" applyNumberFormat="0" applyBorder="0" applyAlignment="0" applyProtection="0"/>
    <xf numFmtId="0" fontId="15" fillId="2" borderId="0" applyNumberFormat="0" applyBorder="0" applyAlignment="0" applyProtection="0"/>
    <xf numFmtId="0" fontId="49" fillId="31" borderId="0" applyNumberFormat="0" applyBorder="0" applyAlignment="0" applyProtection="0"/>
    <xf numFmtId="0" fontId="15" fillId="3" borderId="0" applyNumberFormat="0" applyBorder="0" applyAlignment="0" applyProtection="0"/>
    <xf numFmtId="0" fontId="49" fillId="32" borderId="0" applyNumberFormat="0" applyBorder="0" applyAlignment="0" applyProtection="0"/>
    <xf numFmtId="0" fontId="15" fillId="12" borderId="0" applyNumberFormat="0" applyBorder="0" applyAlignment="0" applyProtection="0"/>
    <xf numFmtId="0" fontId="49" fillId="33" borderId="0" applyNumberFormat="0" applyBorder="0" applyAlignment="0" applyProtection="0"/>
    <xf numFmtId="0" fontId="15" fillId="13" borderId="0" applyNumberFormat="0" applyBorder="0" applyAlignment="0" applyProtection="0"/>
    <xf numFmtId="0" fontId="49" fillId="34" borderId="0" applyNumberFormat="0" applyBorder="0" applyAlignment="0" applyProtection="0"/>
    <xf numFmtId="0" fontId="15" fillId="23" borderId="0" applyNumberFormat="0" applyBorder="0" applyAlignment="0" applyProtection="0"/>
    <xf numFmtId="0" fontId="49" fillId="35" borderId="0" applyNumberFormat="0" applyBorder="0" applyAlignment="0" applyProtection="0"/>
    <xf numFmtId="0" fontId="15" fillId="24" borderId="0" applyNumberFormat="0" applyBorder="0" applyAlignment="0" applyProtection="0"/>
    <xf numFmtId="0" fontId="17" fillId="36" borderId="1" applyNumberFormat="0" applyAlignment="0" applyProtection="0"/>
    <xf numFmtId="0" fontId="50" fillId="37" borderId="0" applyNumberFormat="0" applyBorder="0" applyAlignment="0" applyProtection="0"/>
    <xf numFmtId="0" fontId="16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51" fillId="38" borderId="2" applyNumberFormat="0" applyAlignment="0" applyProtection="0"/>
    <xf numFmtId="0" fontId="17" fillId="36" borderId="1" applyNumberFormat="0" applyAlignment="0" applyProtection="0"/>
    <xf numFmtId="0" fontId="52" fillId="39" borderId="3" applyNumberFormat="0" applyAlignment="0" applyProtection="0"/>
    <xf numFmtId="0" fontId="18" fillId="40" borderId="4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0" fontId="10" fillId="0" borderId="0">
      <alignment/>
      <protection locked="0"/>
    </xf>
    <xf numFmtId="165" fontId="0" fillId="0" borderId="0" applyFont="0" applyFill="0" applyBorder="0" applyAlignment="0" applyProtection="0"/>
    <xf numFmtId="4" fontId="2" fillId="0" borderId="0" applyFont="0" applyFill="0" applyBorder="0" applyAlignment="0" applyProtection="0"/>
    <xf numFmtId="0" fontId="35" fillId="0" borderId="0" applyNumberFormat="0">
      <alignment/>
      <protection/>
    </xf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10" fillId="0" borderId="0">
      <alignment/>
      <protection locked="0"/>
    </xf>
    <xf numFmtId="0" fontId="14" fillId="0" borderId="0" applyNumberFormat="0" applyFill="0" applyBorder="0" applyAlignment="0" applyProtection="0"/>
    <xf numFmtId="0" fontId="54" fillId="41" borderId="0" applyNumberFormat="0" applyBorder="0" applyAlignment="0" applyProtection="0"/>
    <xf numFmtId="0" fontId="20" fillId="6" borderId="0" applyNumberFormat="0" applyBorder="0" applyAlignment="0" applyProtection="0"/>
    <xf numFmtId="0" fontId="55" fillId="0" borderId="5" applyNumberFormat="0" applyFill="0" applyAlignment="0" applyProtection="0"/>
    <xf numFmtId="0" fontId="21" fillId="0" borderId="6" applyNumberFormat="0" applyFill="0" applyAlignment="0" applyProtection="0"/>
    <xf numFmtId="0" fontId="56" fillId="0" borderId="7" applyNumberFormat="0" applyFill="0" applyAlignment="0" applyProtection="0"/>
    <xf numFmtId="0" fontId="22" fillId="0" borderId="8" applyNumberFormat="0" applyFill="0" applyAlignment="0" applyProtection="0"/>
    <xf numFmtId="0" fontId="57" fillId="0" borderId="9" applyNumberFormat="0" applyFill="0" applyAlignment="0" applyProtection="0"/>
    <xf numFmtId="0" fontId="23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2" fontId="11" fillId="0" borderId="0">
      <alignment/>
      <protection locked="0"/>
    </xf>
    <xf numFmtId="172" fontId="11" fillId="0" borderId="0">
      <alignment/>
      <protection locked="0"/>
    </xf>
    <xf numFmtId="0" fontId="36" fillId="42" borderId="0">
      <alignment/>
      <protection/>
    </xf>
    <xf numFmtId="0" fontId="37" fillId="1" borderId="0">
      <alignment/>
      <protection/>
    </xf>
    <xf numFmtId="0" fontId="38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11" borderId="1" applyNumberFormat="0" applyAlignment="0" applyProtection="0"/>
    <xf numFmtId="0" fontId="34" fillId="0" borderId="0">
      <alignment/>
      <protection/>
    </xf>
    <xf numFmtId="0" fontId="58" fillId="43" borderId="2" applyNumberFormat="0" applyAlignment="0" applyProtection="0"/>
    <xf numFmtId="0" fontId="24" fillId="11" borderId="1" applyNumberFormat="0" applyAlignment="0" applyProtection="0"/>
    <xf numFmtId="0" fontId="27" fillId="36" borderId="11" applyNumberFormat="0" applyAlignment="0" applyProtection="0"/>
    <xf numFmtId="0" fontId="29" fillId="0" borderId="12" applyNumberFormat="0" applyFill="0" applyAlignment="0" applyProtection="0"/>
    <xf numFmtId="0" fontId="20" fillId="6" borderId="0" applyNumberFormat="0" applyBorder="0" applyAlignment="0" applyProtection="0"/>
    <xf numFmtId="0" fontId="59" fillId="0" borderId="13" applyNumberFormat="0" applyFill="0" applyAlignment="0" applyProtection="0"/>
    <xf numFmtId="0" fontId="25" fillId="0" borderId="14" applyNumberFormat="0" applyFill="0" applyAlignment="0" applyProtection="0"/>
    <xf numFmtId="0" fontId="26" fillId="44" borderId="0" applyNumberFormat="0" applyBorder="0" applyAlignment="0" applyProtection="0"/>
    <xf numFmtId="0" fontId="60" fillId="45" borderId="0" applyNumberFormat="0" applyBorder="0" applyAlignment="0" applyProtection="0"/>
    <xf numFmtId="0" fontId="26" fillId="4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0" fillId="46" borderId="15" applyNumberFormat="0" applyFont="0" applyAlignment="0" applyProtection="0"/>
    <xf numFmtId="0" fontId="0" fillId="47" borderId="16" applyNumberFormat="0" applyFont="0" applyAlignment="0" applyProtection="0"/>
    <xf numFmtId="0" fontId="61" fillId="38" borderId="17" applyNumberFormat="0" applyAlignment="0" applyProtection="0"/>
    <xf numFmtId="0" fontId="27" fillId="36" borderId="11" applyNumberFormat="0" applyAlignment="0" applyProtection="0"/>
    <xf numFmtId="0" fontId="0" fillId="0" borderId="0">
      <alignment/>
      <protection/>
    </xf>
    <xf numFmtId="0" fontId="18" fillId="40" borderId="4" applyNumberForma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47" borderId="16" applyNumberFormat="0" applyFont="0" applyAlignment="0" applyProtection="0"/>
    <xf numFmtId="0" fontId="39" fillId="0" borderId="0">
      <alignment/>
      <protection/>
    </xf>
    <xf numFmtId="0" fontId="25" fillId="0" borderId="14" applyNumberFormat="0" applyFill="0" applyAlignment="0" applyProtection="0"/>
    <xf numFmtId="0" fontId="16" fillId="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horizontal="center"/>
      <protection/>
    </xf>
    <xf numFmtId="0" fontId="6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3" fillId="0" borderId="18" applyNumberFormat="0" applyFill="0" applyAlignment="0" applyProtection="0"/>
    <xf numFmtId="0" fontId="29" fillId="0" borderId="12" applyNumberFormat="0" applyFill="0" applyAlignment="0" applyProtection="0"/>
    <xf numFmtId="176" fontId="40" fillId="0" borderId="0">
      <alignment horizontal="left"/>
      <protection/>
    </xf>
    <xf numFmtId="0" fontId="21" fillId="0" borderId="6" applyNumberFormat="0" applyFill="0" applyAlignment="0" applyProtection="0"/>
    <xf numFmtId="0" fontId="22" fillId="0" borderId="8" applyNumberFormat="0" applyFill="0" applyAlignment="0" applyProtection="0"/>
    <xf numFmtId="0" fontId="23" fillId="0" borderId="10" applyNumberFormat="0" applyFill="0" applyAlignment="0" applyProtection="0"/>
    <xf numFmtId="0" fontId="2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24" fillId="11" borderId="1" applyNumberFormat="0" applyAlignment="0" applyProtection="0"/>
    <xf numFmtId="0" fontId="27" fillId="36" borderId="11" applyNumberFormat="0" applyAlignment="0" applyProtection="0"/>
    <xf numFmtId="0" fontId="17" fillId="36" borderId="1" applyNumberFormat="0" applyAlignment="0" applyProtection="0"/>
    <xf numFmtId="0" fontId="21" fillId="0" borderId="6" applyNumberFormat="0" applyFill="0" applyAlignment="0" applyProtection="0"/>
    <xf numFmtId="0" fontId="22" fillId="0" borderId="8" applyNumberFormat="0" applyFill="0" applyAlignment="0" applyProtection="0"/>
    <xf numFmtId="0" fontId="23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18" fillId="40" borderId="4" applyNumberFormat="0" applyAlignment="0" applyProtection="0"/>
    <xf numFmtId="0" fontId="28" fillId="0" borderId="0" applyNumberFormat="0" applyFill="0" applyBorder="0" applyAlignment="0" applyProtection="0"/>
    <xf numFmtId="0" fontId="26" fillId="44" borderId="0" applyNumberFormat="0" applyBorder="0" applyAlignment="0" applyProtection="0"/>
    <xf numFmtId="0" fontId="0" fillId="0" borderId="0">
      <alignment/>
      <protection/>
    </xf>
    <xf numFmtId="0" fontId="16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41" fillId="0" borderId="0" applyFill="0" applyAlignment="0" applyProtection="0"/>
    <xf numFmtId="0" fontId="25" fillId="0" borderId="14" applyNumberFormat="0" applyFill="0" applyAlignment="0" applyProtection="0"/>
    <xf numFmtId="0" fontId="0" fillId="0" borderId="0">
      <alignment/>
      <protection/>
    </xf>
    <xf numFmtId="49" fontId="0" fillId="0" borderId="0">
      <alignment horizontal="left" vertical="center" wrapText="1" indent="1" shrinkToFit="1"/>
      <protection locked="0"/>
    </xf>
    <xf numFmtId="0" fontId="30" fillId="0" borderId="0" applyNumberFormat="0" applyFill="0" applyBorder="0" applyAlignment="0" applyProtection="0"/>
    <xf numFmtId="173" fontId="0" fillId="0" borderId="0" applyFill="0" applyBorder="0" applyAlignment="0" applyProtection="0"/>
    <xf numFmtId="0" fontId="20" fillId="6" borderId="0" applyNumberFormat="0" applyBorder="0" applyAlignment="0" applyProtection="0"/>
    <xf numFmtId="49" fontId="3" fillId="48" borderId="0">
      <alignment horizontal="center" vertical="center" wrapText="1"/>
      <protection locked="0"/>
    </xf>
  </cellStyleXfs>
  <cellXfs count="223">
    <xf numFmtId="0" fontId="0" fillId="0" borderId="0" xfId="0" applyAlignment="1">
      <alignment/>
    </xf>
    <xf numFmtId="0" fontId="0" fillId="0" borderId="0" xfId="184">
      <alignment/>
      <protection/>
    </xf>
    <xf numFmtId="0" fontId="3" fillId="0" borderId="0" xfId="184" applyFont="1" applyAlignment="1">
      <alignment horizontal="right"/>
      <protection/>
    </xf>
    <xf numFmtId="0" fontId="4" fillId="0" borderId="0" xfId="184" applyFont="1" applyAlignment="1">
      <alignment horizontal="right"/>
      <protection/>
    </xf>
    <xf numFmtId="0" fontId="4" fillId="49" borderId="19" xfId="184" applyFont="1" applyFill="1" applyBorder="1" applyAlignment="1">
      <alignment horizontal="center" vertical="center" textRotation="90" wrapText="1"/>
      <protection/>
    </xf>
    <xf numFmtId="0" fontId="0" fillId="49" borderId="0" xfId="184" applyFill="1">
      <alignment/>
      <protection/>
    </xf>
    <xf numFmtId="2" fontId="3" fillId="0" borderId="0" xfId="184" applyNumberFormat="1" applyFont="1">
      <alignment/>
      <protection/>
    </xf>
    <xf numFmtId="0" fontId="3" fillId="0" borderId="0" xfId="184" applyFont="1">
      <alignment/>
      <protection/>
    </xf>
    <xf numFmtId="0" fontId="0" fillId="0" borderId="0" xfId="184" applyAlignment="1">
      <alignment horizontal="right"/>
      <protection/>
    </xf>
    <xf numFmtId="4" fontId="3" fillId="0" borderId="0" xfId="184" applyNumberFormat="1" applyFont="1">
      <alignment/>
      <protection/>
    </xf>
    <xf numFmtId="0" fontId="5" fillId="0" borderId="0" xfId="184" applyFont="1" applyAlignment="1">
      <alignment horizontal="center"/>
      <protection/>
    </xf>
    <xf numFmtId="0" fontId="0" fillId="0" borderId="0" xfId="184" applyAlignment="1">
      <alignment horizontal="center"/>
      <protection/>
    </xf>
    <xf numFmtId="0" fontId="0" fillId="0" borderId="0" xfId="184" applyFont="1" applyAlignment="1">
      <alignment horizontal="center"/>
      <protection/>
    </xf>
    <xf numFmtId="0" fontId="0" fillId="0" borderId="0" xfId="184" applyFont="1">
      <alignment/>
      <protection/>
    </xf>
    <xf numFmtId="0" fontId="0" fillId="0" borderId="0" xfId="184" applyAlignment="1">
      <alignment horizontal="left"/>
      <protection/>
    </xf>
    <xf numFmtId="0" fontId="0" fillId="0" borderId="0" xfId="184" applyAlignment="1">
      <alignment horizontal="right" vertical="top"/>
      <protection/>
    </xf>
    <xf numFmtId="0" fontId="0" fillId="0" borderId="0" xfId="184" applyFont="1" applyAlignment="1">
      <alignment horizontal="left" wrapText="1"/>
      <protection/>
    </xf>
    <xf numFmtId="0" fontId="0" fillId="0" borderId="0" xfId="184" applyFont="1" applyAlignment="1">
      <alignment wrapText="1"/>
      <protection/>
    </xf>
    <xf numFmtId="0" fontId="3" fillId="0" borderId="0" xfId="184" applyFont="1" applyAlignment="1">
      <alignment horizontal="center"/>
      <protection/>
    </xf>
    <xf numFmtId="2" fontId="8" fillId="0" borderId="0" xfId="184" applyNumberFormat="1" applyFont="1" applyAlignment="1">
      <alignment horizontal="center"/>
      <protection/>
    </xf>
    <xf numFmtId="0" fontId="3" fillId="49" borderId="19" xfId="184" applyFont="1" applyFill="1" applyBorder="1" applyAlignment="1">
      <alignment horizontal="center" vertical="center" textRotation="90" wrapText="1"/>
      <protection/>
    </xf>
    <xf numFmtId="0" fontId="5" fillId="0" borderId="19" xfId="184" applyFont="1" applyBorder="1" applyAlignment="1">
      <alignment horizontal="center"/>
      <protection/>
    </xf>
    <xf numFmtId="0" fontId="8" fillId="0" borderId="19" xfId="184" applyFont="1" applyBorder="1" applyAlignment="1">
      <alignment/>
      <protection/>
    </xf>
    <xf numFmtId="169" fontId="9" fillId="0" borderId="19" xfId="184" applyNumberFormat="1" applyFont="1" applyBorder="1" applyAlignment="1">
      <alignment horizontal="center" vertical="center"/>
      <protection/>
    </xf>
    <xf numFmtId="9" fontId="8" fillId="0" borderId="19" xfId="184" applyNumberFormat="1" applyFont="1" applyBorder="1" applyAlignment="1">
      <alignment horizontal="center"/>
      <protection/>
    </xf>
    <xf numFmtId="2" fontId="9" fillId="0" borderId="19" xfId="184" applyNumberFormat="1" applyFont="1" applyBorder="1" applyAlignment="1">
      <alignment horizontal="center" vertical="center"/>
      <protection/>
    </xf>
    <xf numFmtId="169" fontId="3" fillId="0" borderId="0" xfId="184" applyNumberFormat="1" applyFont="1" applyAlignment="1">
      <alignment/>
      <protection/>
    </xf>
    <xf numFmtId="0" fontId="0" fillId="0" borderId="0" xfId="184" applyBorder="1">
      <alignment/>
      <protection/>
    </xf>
    <xf numFmtId="0" fontId="0" fillId="0" borderId="0" xfId="184" applyBorder="1" applyAlignment="1">
      <alignment horizontal="center"/>
      <protection/>
    </xf>
    <xf numFmtId="2" fontId="0" fillId="0" borderId="0" xfId="184" applyNumberFormat="1">
      <alignment/>
      <protection/>
    </xf>
    <xf numFmtId="0" fontId="0" fillId="0" borderId="0" xfId="184" applyFont="1">
      <alignment/>
      <protection/>
    </xf>
    <xf numFmtId="0" fontId="5" fillId="0" borderId="0" xfId="184" applyFont="1">
      <alignment/>
      <protection/>
    </xf>
    <xf numFmtId="0" fontId="4" fillId="0" borderId="0" xfId="184" applyFont="1" applyAlignment="1">
      <alignment horizontal="center"/>
      <protection/>
    </xf>
    <xf numFmtId="0" fontId="32" fillId="0" borderId="0" xfId="184" applyFont="1" applyAlignment="1">
      <alignment/>
      <protection/>
    </xf>
    <xf numFmtId="9" fontId="0" fillId="0" borderId="0" xfId="197" applyFont="1" applyFill="1" applyAlignment="1">
      <alignment/>
    </xf>
    <xf numFmtId="0" fontId="0" fillId="0" borderId="0" xfId="184" applyFill="1">
      <alignment/>
      <protection/>
    </xf>
    <xf numFmtId="41" fontId="0" fillId="0" borderId="0" xfId="184" applyNumberFormat="1" applyFill="1">
      <alignment/>
      <protection/>
    </xf>
    <xf numFmtId="202" fontId="0" fillId="0" borderId="0" xfId="184" applyNumberFormat="1" applyFill="1">
      <alignment/>
      <protection/>
    </xf>
    <xf numFmtId="179" fontId="0" fillId="0" borderId="0" xfId="184" applyNumberFormat="1" applyFill="1">
      <alignment/>
      <protection/>
    </xf>
    <xf numFmtId="215" fontId="0" fillId="0" borderId="0" xfId="197" applyNumberFormat="1" applyFont="1" applyFill="1" applyAlignment="1">
      <alignment/>
    </xf>
    <xf numFmtId="10" fontId="0" fillId="0" borderId="0" xfId="197" applyNumberFormat="1" applyFont="1" applyFill="1" applyAlignment="1">
      <alignment/>
    </xf>
    <xf numFmtId="0" fontId="5" fillId="0" borderId="20" xfId="184" applyFont="1" applyBorder="1" applyAlignment="1">
      <alignment horizontal="center"/>
      <protection/>
    </xf>
    <xf numFmtId="0" fontId="5" fillId="0" borderId="21" xfId="184" applyFont="1" applyBorder="1">
      <alignment/>
      <protection/>
    </xf>
    <xf numFmtId="0" fontId="5" fillId="0" borderId="21" xfId="184" applyFont="1" applyBorder="1" applyAlignment="1">
      <alignment horizontal="center"/>
      <protection/>
    </xf>
    <xf numFmtId="0" fontId="0" fillId="0" borderId="21" xfId="184" applyBorder="1" applyAlignment="1">
      <alignment horizontal="center"/>
      <protection/>
    </xf>
    <xf numFmtId="0" fontId="0" fillId="0" borderId="22" xfId="184" applyBorder="1" applyAlignment="1">
      <alignment horizontal="center"/>
      <protection/>
    </xf>
    <xf numFmtId="0" fontId="7" fillId="0" borderId="23" xfId="187" applyNumberFormat="1" applyFont="1" applyBorder="1" applyAlignment="1">
      <alignment horizontal="center" vertical="center"/>
      <protection/>
    </xf>
    <xf numFmtId="0" fontId="7" fillId="0" borderId="24" xfId="184" applyFont="1" applyFill="1" applyBorder="1" applyAlignment="1">
      <alignment horizontal="center" vertical="center"/>
      <protection/>
    </xf>
    <xf numFmtId="0" fontId="7" fillId="0" borderId="24" xfId="207" applyFont="1" applyFill="1" applyBorder="1" applyAlignment="1">
      <alignment horizontal="center" vertical="center"/>
      <protection/>
    </xf>
    <xf numFmtId="2" fontId="7" fillId="0" borderId="24" xfId="184" applyNumberFormat="1" applyFont="1" applyBorder="1" applyAlignment="1">
      <alignment horizontal="center" vertical="center" wrapText="1"/>
      <protection/>
    </xf>
    <xf numFmtId="169" fontId="7" fillId="0" borderId="24" xfId="184" applyNumberFormat="1" applyFont="1" applyBorder="1" applyAlignment="1">
      <alignment horizontal="center" vertical="center"/>
      <protection/>
    </xf>
    <xf numFmtId="169" fontId="7" fillId="0" borderId="25" xfId="184" applyNumberFormat="1" applyFont="1" applyBorder="1" applyAlignment="1">
      <alignment horizontal="center" vertical="center"/>
      <protection/>
    </xf>
    <xf numFmtId="0" fontId="5" fillId="0" borderId="26" xfId="184" applyFont="1" applyBorder="1" applyAlignment="1">
      <alignment horizontal="center"/>
      <protection/>
    </xf>
    <xf numFmtId="0" fontId="5" fillId="0" borderId="27" xfId="184" applyFont="1" applyBorder="1">
      <alignment/>
      <protection/>
    </xf>
    <xf numFmtId="0" fontId="5" fillId="0" borderId="27" xfId="184" applyFont="1" applyBorder="1" applyAlignment="1">
      <alignment horizontal="center"/>
      <protection/>
    </xf>
    <xf numFmtId="0" fontId="0" fillId="0" borderId="27" xfId="184" applyBorder="1" applyAlignment="1">
      <alignment horizontal="center"/>
      <protection/>
    </xf>
    <xf numFmtId="0" fontId="0" fillId="0" borderId="28" xfId="184" applyBorder="1" applyAlignment="1">
      <alignment horizontal="center"/>
      <protection/>
    </xf>
    <xf numFmtId="4" fontId="7" fillId="0" borderId="24" xfId="185" applyNumberFormat="1" applyFont="1" applyFill="1" applyBorder="1" applyAlignment="1">
      <alignment horizontal="center" vertical="center"/>
      <protection/>
    </xf>
    <xf numFmtId="0" fontId="7" fillId="0" borderId="24" xfId="187" applyFont="1" applyBorder="1" applyAlignment="1">
      <alignment horizontal="center" vertical="center"/>
      <protection/>
    </xf>
    <xf numFmtId="0" fontId="31" fillId="0" borderId="24" xfId="184" applyFont="1" applyFill="1" applyBorder="1" applyAlignment="1">
      <alignment horizontal="center" vertical="center"/>
      <protection/>
    </xf>
    <xf numFmtId="0" fontId="7" fillId="49" borderId="24" xfId="0" applyFont="1" applyFill="1" applyBorder="1" applyAlignment="1">
      <alignment vertical="center" wrapText="1"/>
    </xf>
    <xf numFmtId="2" fontId="7" fillId="49" borderId="24" xfId="0" applyNumberFormat="1" applyFont="1" applyFill="1" applyBorder="1" applyAlignment="1">
      <alignment horizontal="center" vertical="center"/>
    </xf>
    <xf numFmtId="0" fontId="7" fillId="49" borderId="24" xfId="0" applyFont="1" applyFill="1" applyBorder="1" applyAlignment="1">
      <alignment horizontal="right" vertical="center" wrapText="1"/>
    </xf>
    <xf numFmtId="0" fontId="7" fillId="0" borderId="24" xfId="184" applyFont="1" applyFill="1" applyBorder="1" applyAlignment="1">
      <alignment horizontal="center" vertical="center" wrapText="1"/>
      <protection/>
    </xf>
    <xf numFmtId="4" fontId="7" fillId="0" borderId="24" xfId="186" applyNumberFormat="1" applyFont="1" applyFill="1" applyBorder="1" applyAlignment="1">
      <alignment horizontal="center" vertical="center"/>
      <protection/>
    </xf>
    <xf numFmtId="0" fontId="7" fillId="0" borderId="24" xfId="207" applyFont="1" applyFill="1" applyBorder="1" applyAlignment="1">
      <alignment vertical="center" wrapText="1"/>
      <protection/>
    </xf>
    <xf numFmtId="9" fontId="5" fillId="0" borderId="0" xfId="197" applyFont="1" applyAlignment="1">
      <alignment/>
    </xf>
    <xf numFmtId="0" fontId="5" fillId="49" borderId="0" xfId="184" applyFont="1" applyFill="1">
      <alignment/>
      <protection/>
    </xf>
    <xf numFmtId="2" fontId="7" fillId="0" borderId="24" xfId="126" applyNumberFormat="1" applyFont="1" applyFill="1" applyBorder="1" applyAlignment="1" applyProtection="1">
      <alignment horizontal="center" vertical="center"/>
      <protection/>
    </xf>
    <xf numFmtId="2" fontId="7" fillId="0" borderId="24" xfId="207" applyNumberFormat="1" applyFont="1" applyFill="1" applyBorder="1" applyAlignment="1">
      <alignment horizontal="center" vertical="center"/>
      <protection/>
    </xf>
    <xf numFmtId="179" fontId="5" fillId="0" borderId="0" xfId="184" applyNumberFormat="1" applyFont="1">
      <alignment/>
      <protection/>
    </xf>
    <xf numFmtId="14" fontId="8" fillId="0" borderId="0" xfId="187" applyNumberFormat="1" applyFont="1" applyAlignment="1">
      <alignment horizontal="center"/>
      <protection/>
    </xf>
    <xf numFmtId="0" fontId="7" fillId="0" borderId="24" xfId="187" applyFont="1" applyFill="1" applyBorder="1" applyAlignment="1">
      <alignment horizontal="right" vertical="center" wrapText="1"/>
      <protection/>
    </xf>
    <xf numFmtId="0" fontId="7" fillId="0" borderId="29" xfId="187" applyNumberFormat="1" applyFont="1" applyBorder="1" applyAlignment="1">
      <alignment horizontal="center" vertical="center"/>
      <protection/>
    </xf>
    <xf numFmtId="0" fontId="7" fillId="0" borderId="30" xfId="207" applyFont="1" applyFill="1" applyBorder="1" applyAlignment="1">
      <alignment horizontal="center" vertical="center"/>
      <protection/>
    </xf>
    <xf numFmtId="0" fontId="7" fillId="49" borderId="30" xfId="0" applyFont="1" applyFill="1" applyBorder="1" applyAlignment="1">
      <alignment horizontal="right" vertical="center" wrapText="1"/>
    </xf>
    <xf numFmtId="3" fontId="7" fillId="0" borderId="30" xfId="185" applyNumberFormat="1" applyFont="1" applyFill="1" applyBorder="1" applyAlignment="1">
      <alignment horizontal="center" vertical="center"/>
      <protection/>
    </xf>
    <xf numFmtId="169" fontId="7" fillId="0" borderId="30" xfId="184" applyNumberFormat="1" applyFont="1" applyBorder="1" applyAlignment="1">
      <alignment horizontal="center" vertical="center"/>
      <protection/>
    </xf>
    <xf numFmtId="2" fontId="7" fillId="0" borderId="30" xfId="184" applyNumberFormat="1" applyFont="1" applyBorder="1" applyAlignment="1">
      <alignment horizontal="center" vertical="center" wrapText="1"/>
      <protection/>
    </xf>
    <xf numFmtId="4" fontId="7" fillId="0" borderId="30" xfId="185" applyNumberFormat="1" applyFont="1" applyFill="1" applyBorder="1" applyAlignment="1">
      <alignment horizontal="center" vertical="center"/>
      <protection/>
    </xf>
    <xf numFmtId="0" fontId="7" fillId="0" borderId="30" xfId="187" applyFont="1" applyBorder="1" applyAlignment="1">
      <alignment horizontal="center" vertical="center"/>
      <protection/>
    </xf>
    <xf numFmtId="0" fontId="7" fillId="49" borderId="30" xfId="0" applyFont="1" applyFill="1" applyBorder="1" applyAlignment="1">
      <alignment horizontal="left" vertical="center" wrapText="1"/>
    </xf>
    <xf numFmtId="4" fontId="7" fillId="0" borderId="30" xfId="186" applyNumberFormat="1" applyFont="1" applyFill="1" applyBorder="1" applyAlignment="1">
      <alignment horizontal="center" vertical="center"/>
      <protection/>
    </xf>
    <xf numFmtId="0" fontId="5" fillId="0" borderId="0" xfId="184" applyFont="1">
      <alignment/>
      <protection/>
    </xf>
    <xf numFmtId="0" fontId="4" fillId="0" borderId="0" xfId="184" applyFont="1" applyAlignment="1">
      <alignment horizontal="center"/>
      <protection/>
    </xf>
    <xf numFmtId="0" fontId="42" fillId="0" borderId="0" xfId="184" applyFont="1">
      <alignment/>
      <protection/>
    </xf>
    <xf numFmtId="0" fontId="4" fillId="0" borderId="0" xfId="184" applyFont="1" applyAlignment="1">
      <alignment horizontal="right"/>
      <protection/>
    </xf>
    <xf numFmtId="0" fontId="32" fillId="0" borderId="0" xfId="184" applyFont="1" applyAlignment="1">
      <alignment horizontal="left"/>
      <protection/>
    </xf>
    <xf numFmtId="0" fontId="32" fillId="0" borderId="0" xfId="184" applyFont="1" applyAlignment="1">
      <alignment horizontal="center"/>
      <protection/>
    </xf>
    <xf numFmtId="0" fontId="4" fillId="0" borderId="0" xfId="184" applyFont="1" applyAlignment="1">
      <alignment/>
      <protection/>
    </xf>
    <xf numFmtId="2" fontId="8" fillId="0" borderId="0" xfId="184" applyNumberFormat="1" applyFont="1" applyAlignment="1">
      <alignment horizontal="center" vertical="center"/>
      <protection/>
    </xf>
    <xf numFmtId="0" fontId="42" fillId="0" borderId="0" xfId="184" applyFont="1" applyAlignment="1">
      <alignment horizontal="center"/>
      <protection/>
    </xf>
    <xf numFmtId="14" fontId="8" fillId="0" borderId="0" xfId="187" applyNumberFormat="1" applyFont="1" applyAlignment="1">
      <alignment horizontal="center"/>
      <protection/>
    </xf>
    <xf numFmtId="0" fontId="4" fillId="0" borderId="0" xfId="184" applyFont="1" applyAlignment="1">
      <alignment horizontal="left"/>
      <protection/>
    </xf>
    <xf numFmtId="0" fontId="8" fillId="49" borderId="19" xfId="184" applyFont="1" applyFill="1" applyBorder="1" applyAlignment="1">
      <alignment horizontal="center" vertical="center" textRotation="90" wrapText="1"/>
      <protection/>
    </xf>
    <xf numFmtId="1" fontId="7" fillId="49" borderId="19" xfId="184" applyNumberFormat="1" applyFont="1" applyFill="1" applyBorder="1" applyAlignment="1">
      <alignment horizontal="center" vertical="center"/>
      <protection/>
    </xf>
    <xf numFmtId="0" fontId="7" fillId="49" borderId="19" xfId="184" applyFont="1" applyFill="1" applyBorder="1" applyAlignment="1">
      <alignment horizontal="center" vertical="center"/>
      <protection/>
    </xf>
    <xf numFmtId="2" fontId="7" fillId="49" borderId="19" xfId="184" applyNumberFormat="1" applyFont="1" applyFill="1" applyBorder="1" applyAlignment="1">
      <alignment horizontal="center" vertical="center"/>
      <protection/>
    </xf>
    <xf numFmtId="169" fontId="7" fillId="49" borderId="19" xfId="184" applyNumberFormat="1" applyFont="1" applyFill="1" applyBorder="1" applyAlignment="1">
      <alignment horizontal="center" vertical="center"/>
      <protection/>
    </xf>
    <xf numFmtId="0" fontId="8" fillId="0" borderId="19" xfId="184" applyFont="1" applyBorder="1" applyAlignment="1">
      <alignment horizontal="center"/>
      <protection/>
    </xf>
    <xf numFmtId="2" fontId="8" fillId="0" borderId="19" xfId="184" applyNumberFormat="1" applyFont="1" applyBorder="1" applyAlignment="1">
      <alignment horizontal="center"/>
      <protection/>
    </xf>
    <xf numFmtId="9" fontId="8" fillId="0" borderId="19" xfId="184" applyNumberFormat="1" applyFont="1" applyBorder="1" applyAlignment="1">
      <alignment horizontal="center"/>
      <protection/>
    </xf>
    <xf numFmtId="10" fontId="8" fillId="0" borderId="19" xfId="184" applyNumberFormat="1" applyFont="1" applyBorder="1" applyAlignment="1">
      <alignment horizontal="center"/>
      <protection/>
    </xf>
    <xf numFmtId="0" fontId="31" fillId="0" borderId="23" xfId="187" applyNumberFormat="1" applyFont="1" applyBorder="1" applyAlignment="1">
      <alignment horizontal="center" vertical="center"/>
      <protection/>
    </xf>
    <xf numFmtId="2" fontId="31" fillId="0" borderId="24" xfId="184" applyNumberFormat="1" applyFont="1" applyBorder="1" applyAlignment="1">
      <alignment horizontal="center" vertical="center" wrapText="1"/>
      <protection/>
    </xf>
    <xf numFmtId="0" fontId="5" fillId="0" borderId="0" xfId="183" applyFont="1" applyAlignment="1">
      <alignment horizontal="center"/>
      <protection/>
    </xf>
    <xf numFmtId="0" fontId="5" fillId="0" borderId="0" xfId="183" applyFont="1">
      <alignment/>
      <protection/>
    </xf>
    <xf numFmtId="0" fontId="1" fillId="0" borderId="0" xfId="183">
      <alignment/>
      <protection/>
    </xf>
    <xf numFmtId="0" fontId="43" fillId="44" borderId="19" xfId="183" applyFont="1" applyFill="1" applyBorder="1" applyAlignment="1">
      <alignment horizontal="center" vertical="center" wrapText="1"/>
      <protection/>
    </xf>
    <xf numFmtId="0" fontId="5" fillId="0" borderId="0" xfId="183" applyFont="1" applyAlignment="1">
      <alignment horizontal="center" wrapText="1"/>
      <protection/>
    </xf>
    <xf numFmtId="0" fontId="7" fillId="0" borderId="31" xfId="183" applyFont="1" applyBorder="1" applyAlignment="1">
      <alignment horizontal="center" vertical="center" wrapText="1"/>
      <protection/>
    </xf>
    <xf numFmtId="49" fontId="8" fillId="0" borderId="31" xfId="183" applyNumberFormat="1" applyFont="1" applyBorder="1" applyAlignment="1">
      <alignment horizontal="center" vertical="center"/>
      <protection/>
    </xf>
    <xf numFmtId="0" fontId="7" fillId="0" borderId="31" xfId="183" applyFont="1" applyBorder="1" applyAlignment="1">
      <alignment horizontal="left" vertical="center" wrapText="1"/>
      <protection/>
    </xf>
    <xf numFmtId="2" fontId="7" fillId="0" borderId="31" xfId="183" applyNumberFormat="1" applyFont="1" applyBorder="1" applyAlignment="1">
      <alignment horizontal="center" vertical="center" wrapText="1"/>
      <protection/>
    </xf>
    <xf numFmtId="2" fontId="7" fillId="0" borderId="31" xfId="183" applyNumberFormat="1" applyFont="1" applyFill="1" applyBorder="1" applyAlignment="1">
      <alignment horizontal="center" vertical="center" wrapText="1"/>
      <protection/>
    </xf>
    <xf numFmtId="169" fontId="44" fillId="0" borderId="31" xfId="188" applyNumberFormat="1" applyFont="1" applyBorder="1" applyAlignment="1">
      <alignment horizontal="center" vertical="center"/>
      <protection/>
    </xf>
    <xf numFmtId="0" fontId="7" fillId="0" borderId="19" xfId="183" applyFont="1" applyBorder="1" applyAlignment="1">
      <alignment horizontal="center" vertical="center" wrapText="1"/>
      <protection/>
    </xf>
    <xf numFmtId="0" fontId="7" fillId="0" borderId="19" xfId="183" applyFont="1" applyBorder="1" applyAlignment="1">
      <alignment horizontal="left" vertical="center" wrapText="1"/>
      <protection/>
    </xf>
    <xf numFmtId="2" fontId="7" fillId="0" borderId="19" xfId="183" applyNumberFormat="1" applyFont="1" applyFill="1" applyBorder="1" applyAlignment="1">
      <alignment horizontal="center" vertical="center" wrapText="1"/>
      <protection/>
    </xf>
    <xf numFmtId="169" fontId="44" fillId="0" borderId="19" xfId="188" applyNumberFormat="1" applyFont="1" applyBorder="1" applyAlignment="1">
      <alignment horizontal="center" vertical="center"/>
      <protection/>
    </xf>
    <xf numFmtId="2" fontId="8" fillId="44" borderId="19" xfId="183" applyNumberFormat="1" applyFont="1" applyFill="1" applyBorder="1" applyAlignment="1">
      <alignment horizontal="center" vertical="center"/>
      <protection/>
    </xf>
    <xf numFmtId="0" fontId="1" fillId="0" borderId="0" xfId="183" applyAlignment="1">
      <alignment horizontal="center"/>
      <protection/>
    </xf>
    <xf numFmtId="0" fontId="5" fillId="0" borderId="32" xfId="184" applyFont="1" applyBorder="1">
      <alignment/>
      <protection/>
    </xf>
    <xf numFmtId="0" fontId="5" fillId="0" borderId="32" xfId="184" applyFont="1" applyBorder="1" applyAlignment="1">
      <alignment horizontal="center"/>
      <protection/>
    </xf>
    <xf numFmtId="1" fontId="7" fillId="0" borderId="24" xfId="126" applyNumberFormat="1" applyFont="1" applyFill="1" applyBorder="1" applyAlignment="1" applyProtection="1">
      <alignment horizontal="center" vertical="center"/>
      <protection/>
    </xf>
    <xf numFmtId="0" fontId="8" fillId="49" borderId="24" xfId="0" applyFont="1" applyFill="1" applyBorder="1" applyAlignment="1">
      <alignment horizontal="center" vertical="center" wrapText="1"/>
    </xf>
    <xf numFmtId="0" fontId="7" fillId="0" borderId="30" xfId="184" applyFont="1" applyFill="1" applyBorder="1" applyAlignment="1">
      <alignment horizontal="center" vertical="center"/>
      <protection/>
    </xf>
    <xf numFmtId="0" fontId="7" fillId="49" borderId="30" xfId="0" applyFont="1" applyFill="1" applyBorder="1" applyAlignment="1">
      <alignment vertical="center" wrapText="1"/>
    </xf>
    <xf numFmtId="0" fontId="4" fillId="0" borderId="32" xfId="184" applyFont="1" applyBorder="1" applyAlignment="1">
      <alignment horizontal="center"/>
      <protection/>
    </xf>
    <xf numFmtId="0" fontId="7" fillId="0" borderId="24" xfId="207" applyFont="1" applyFill="1" applyBorder="1" applyAlignment="1">
      <alignment horizontal="left" vertical="center" wrapText="1"/>
      <protection/>
    </xf>
    <xf numFmtId="0" fontId="33" fillId="0" borderId="0" xfId="184" applyFont="1">
      <alignment/>
      <protection/>
    </xf>
    <xf numFmtId="0" fontId="33" fillId="0" borderId="0" xfId="184" applyFont="1" applyAlignment="1">
      <alignment horizontal="center"/>
      <protection/>
    </xf>
    <xf numFmtId="0" fontId="45" fillId="0" borderId="0" xfId="184" applyFont="1" applyAlignment="1">
      <alignment horizontal="left"/>
      <protection/>
    </xf>
    <xf numFmtId="1" fontId="31" fillId="49" borderId="19" xfId="184" applyNumberFormat="1" applyFont="1" applyFill="1" applyBorder="1" applyAlignment="1">
      <alignment horizontal="center" vertical="center"/>
      <protection/>
    </xf>
    <xf numFmtId="1" fontId="31" fillId="49" borderId="33" xfId="184" applyNumberFormat="1" applyFont="1" applyFill="1" applyBorder="1" applyAlignment="1">
      <alignment horizontal="center" vertical="center" wrapText="1"/>
      <protection/>
    </xf>
    <xf numFmtId="1" fontId="31" fillId="49" borderId="34" xfId="184" applyNumberFormat="1" applyFont="1" applyFill="1" applyBorder="1" applyAlignment="1">
      <alignment horizontal="center" vertical="center" wrapText="1"/>
      <protection/>
    </xf>
    <xf numFmtId="0" fontId="31" fillId="0" borderId="0" xfId="184" applyFont="1">
      <alignment/>
      <protection/>
    </xf>
    <xf numFmtId="0" fontId="5" fillId="0" borderId="0" xfId="184" applyFont="1" applyAlignment="1">
      <alignment wrapText="1"/>
      <protection/>
    </xf>
    <xf numFmtId="0" fontId="46" fillId="0" borderId="0" xfId="183" applyFont="1" applyAlignment="1">
      <alignment horizontal="right"/>
      <protection/>
    </xf>
    <xf numFmtId="2" fontId="46" fillId="0" borderId="0" xfId="183" applyNumberFormat="1" applyFont="1" applyAlignment="1">
      <alignment horizontal="center"/>
      <protection/>
    </xf>
    <xf numFmtId="0" fontId="45" fillId="0" borderId="0" xfId="183" applyFont="1" applyAlignment="1">
      <alignment horizontal="right"/>
      <protection/>
    </xf>
    <xf numFmtId="2" fontId="45" fillId="0" borderId="0" xfId="183" applyNumberFormat="1" applyFont="1" applyAlignment="1">
      <alignment horizontal="center"/>
      <protection/>
    </xf>
    <xf numFmtId="4" fontId="31" fillId="0" borderId="24" xfId="186" applyNumberFormat="1" applyFont="1" applyFill="1" applyBorder="1" applyAlignment="1">
      <alignment horizontal="center" vertical="center"/>
      <protection/>
    </xf>
    <xf numFmtId="2" fontId="31" fillId="0" borderId="24" xfId="126" applyNumberFormat="1" applyFont="1" applyFill="1" applyBorder="1" applyAlignment="1" applyProtection="1">
      <alignment horizontal="center" vertical="center"/>
      <protection/>
    </xf>
    <xf numFmtId="2" fontId="8" fillId="44" borderId="31" xfId="183" applyNumberFormat="1" applyFont="1" applyFill="1" applyBorder="1" applyAlignment="1">
      <alignment horizontal="center" vertical="center" wrapText="1"/>
      <protection/>
    </xf>
    <xf numFmtId="0" fontId="8" fillId="49" borderId="30" xfId="0" applyFont="1" applyFill="1" applyBorder="1" applyAlignment="1">
      <alignment horizontal="center" vertical="center" wrapText="1"/>
    </xf>
    <xf numFmtId="216" fontId="7" fillId="0" borderId="30" xfId="185" applyNumberFormat="1" applyFont="1" applyFill="1" applyBorder="1" applyAlignment="1">
      <alignment horizontal="center" vertical="center"/>
      <protection/>
    </xf>
    <xf numFmtId="1" fontId="7" fillId="0" borderId="24" xfId="207" applyNumberFormat="1" applyFont="1" applyFill="1" applyBorder="1" applyAlignment="1">
      <alignment horizontal="center" vertical="center"/>
      <protection/>
    </xf>
    <xf numFmtId="0" fontId="31" fillId="0" borderId="31" xfId="183" applyFont="1" applyBorder="1" applyAlignment="1">
      <alignment horizontal="center" vertical="center" wrapText="1"/>
      <protection/>
    </xf>
    <xf numFmtId="49" fontId="47" fillId="0" borderId="31" xfId="183" applyNumberFormat="1" applyFont="1" applyBorder="1" applyAlignment="1">
      <alignment horizontal="center" vertical="center"/>
      <protection/>
    </xf>
    <xf numFmtId="0" fontId="31" fillId="0" borderId="31" xfId="183" applyFont="1" applyBorder="1" applyAlignment="1">
      <alignment horizontal="left" vertical="center" wrapText="1"/>
      <protection/>
    </xf>
    <xf numFmtId="2" fontId="31" fillId="0" borderId="31" xfId="183" applyNumberFormat="1" applyFont="1" applyBorder="1" applyAlignment="1">
      <alignment horizontal="center" vertical="center" wrapText="1"/>
      <protection/>
    </xf>
    <xf numFmtId="0" fontId="33" fillId="0" borderId="0" xfId="183" applyFont="1" applyAlignment="1">
      <alignment horizontal="center"/>
      <protection/>
    </xf>
    <xf numFmtId="0" fontId="33" fillId="0" borderId="0" xfId="183" applyFont="1" applyAlignment="1">
      <alignment horizontal="left"/>
      <protection/>
    </xf>
    <xf numFmtId="0" fontId="33" fillId="0" borderId="0" xfId="184" applyFont="1">
      <alignment/>
      <protection/>
    </xf>
    <xf numFmtId="0" fontId="33" fillId="0" borderId="20" xfId="184" applyFont="1" applyBorder="1" applyAlignment="1">
      <alignment horizontal="center"/>
      <protection/>
    </xf>
    <xf numFmtId="0" fontId="33" fillId="0" borderId="21" xfId="184" applyFont="1" applyBorder="1">
      <alignment/>
      <protection/>
    </xf>
    <xf numFmtId="0" fontId="33" fillId="0" borderId="35" xfId="184" applyFont="1" applyBorder="1" applyAlignment="1">
      <alignment horizontal="center"/>
      <protection/>
    </xf>
    <xf numFmtId="0" fontId="33" fillId="0" borderId="32" xfId="184" applyFont="1" applyBorder="1">
      <alignment/>
      <protection/>
    </xf>
    <xf numFmtId="0" fontId="7" fillId="0" borderId="24" xfId="207" applyFont="1" applyFill="1" applyBorder="1" applyAlignment="1">
      <alignment horizontal="right" vertical="center" wrapText="1"/>
      <protection/>
    </xf>
    <xf numFmtId="0" fontId="33" fillId="0" borderId="32" xfId="184" applyFont="1" applyBorder="1" applyAlignment="1">
      <alignment horizontal="center"/>
      <protection/>
    </xf>
    <xf numFmtId="9" fontId="33" fillId="0" borderId="0" xfId="197" applyFont="1" applyAlignment="1">
      <alignment/>
    </xf>
    <xf numFmtId="1" fontId="7" fillId="0" borderId="30" xfId="126" applyNumberFormat="1" applyFont="1" applyFill="1" applyBorder="1" applyAlignment="1" applyProtection="1">
      <alignment horizontal="center" vertical="center"/>
      <protection/>
    </xf>
    <xf numFmtId="0" fontId="7" fillId="0" borderId="29" xfId="187" applyNumberFormat="1" applyFont="1" applyBorder="1" applyAlignment="1">
      <alignment horizontal="center" vertical="center"/>
      <protection/>
    </xf>
    <xf numFmtId="0" fontId="7" fillId="0" borderId="30" xfId="184" applyFont="1" applyFill="1" applyBorder="1" applyAlignment="1">
      <alignment horizontal="center" vertical="center" wrapText="1"/>
      <protection/>
    </xf>
    <xf numFmtId="0" fontId="7" fillId="49" borderId="30" xfId="0" applyFont="1" applyFill="1" applyBorder="1" applyAlignment="1">
      <alignment horizontal="left" vertical="center" wrapText="1"/>
    </xf>
    <xf numFmtId="4" fontId="7" fillId="0" borderId="24" xfId="186" applyNumberFormat="1" applyFont="1" applyFill="1" applyBorder="1" applyAlignment="1">
      <alignment horizontal="center" vertical="center"/>
      <protection/>
    </xf>
    <xf numFmtId="1" fontId="7" fillId="0" borderId="24" xfId="126" applyNumberFormat="1" applyFont="1" applyFill="1" applyBorder="1" applyAlignment="1" applyProtection="1">
      <alignment horizontal="center" vertical="center"/>
      <protection/>
    </xf>
    <xf numFmtId="2" fontId="7" fillId="0" borderId="24" xfId="184" applyNumberFormat="1" applyFont="1" applyBorder="1" applyAlignment="1">
      <alignment horizontal="center" vertical="center" wrapText="1"/>
      <protection/>
    </xf>
    <xf numFmtId="169" fontId="7" fillId="0" borderId="24" xfId="184" applyNumberFormat="1" applyFont="1" applyBorder="1" applyAlignment="1">
      <alignment horizontal="center" vertical="center"/>
      <protection/>
    </xf>
    <xf numFmtId="169" fontId="7" fillId="0" borderId="25" xfId="184" applyNumberFormat="1" applyFont="1" applyBorder="1" applyAlignment="1">
      <alignment horizontal="center" vertical="center"/>
      <protection/>
    </xf>
    <xf numFmtId="0" fontId="7" fillId="0" borderId="30" xfId="184" applyFont="1" applyFill="1" applyBorder="1" applyAlignment="1">
      <alignment horizontal="center" vertical="center"/>
      <protection/>
    </xf>
    <xf numFmtId="4" fontId="7" fillId="0" borderId="30" xfId="186" applyNumberFormat="1" applyFont="1" applyFill="1" applyBorder="1" applyAlignment="1">
      <alignment horizontal="center" vertical="center"/>
      <protection/>
    </xf>
    <xf numFmtId="0" fontId="7" fillId="49" borderId="33" xfId="184" applyFont="1" applyFill="1" applyBorder="1" applyAlignment="1">
      <alignment horizontal="left" vertical="center" wrapText="1"/>
      <protection/>
    </xf>
    <xf numFmtId="0" fontId="7" fillId="49" borderId="34" xfId="184" applyFont="1" applyFill="1" applyBorder="1" applyAlignment="1">
      <alignment horizontal="left" vertical="center" wrapText="1"/>
      <protection/>
    </xf>
    <xf numFmtId="0" fontId="8" fillId="49" borderId="33" xfId="184" applyFont="1" applyFill="1" applyBorder="1" applyAlignment="1">
      <alignment horizontal="center" vertical="center"/>
      <protection/>
    </xf>
    <xf numFmtId="0" fontId="8" fillId="49" borderId="36" xfId="184" applyFont="1" applyFill="1" applyBorder="1" applyAlignment="1">
      <alignment horizontal="center" vertical="center"/>
      <protection/>
    </xf>
    <xf numFmtId="0" fontId="8" fillId="49" borderId="34" xfId="184" applyFont="1" applyFill="1" applyBorder="1" applyAlignment="1">
      <alignment horizontal="center" vertical="center"/>
      <protection/>
    </xf>
    <xf numFmtId="0" fontId="8" fillId="49" borderId="37" xfId="184" applyFont="1" applyFill="1" applyBorder="1" applyAlignment="1">
      <alignment horizontal="center" vertical="center" wrapText="1"/>
      <protection/>
    </xf>
    <xf numFmtId="0" fontId="8" fillId="49" borderId="31" xfId="184" applyFont="1" applyFill="1" applyBorder="1" applyAlignment="1">
      <alignment horizontal="center" vertical="center" wrapText="1"/>
      <protection/>
    </xf>
    <xf numFmtId="0" fontId="32" fillId="0" borderId="0" xfId="184" applyFont="1" applyAlignment="1">
      <alignment horizontal="left"/>
      <protection/>
    </xf>
    <xf numFmtId="0" fontId="4" fillId="0" borderId="0" xfId="184" applyFont="1" applyAlignment="1">
      <alignment horizontal="right"/>
      <protection/>
    </xf>
    <xf numFmtId="0" fontId="8" fillId="49" borderId="37" xfId="184" applyFont="1" applyFill="1" applyBorder="1" applyAlignment="1">
      <alignment horizontal="center" vertical="center" textRotation="90" wrapText="1"/>
      <protection/>
    </xf>
    <xf numFmtId="0" fontId="8" fillId="49" borderId="31" xfId="184" applyFont="1" applyFill="1" applyBorder="1" applyAlignment="1">
      <alignment horizontal="center" vertical="center" textRotation="90" wrapText="1"/>
      <protection/>
    </xf>
    <xf numFmtId="0" fontId="8" fillId="0" borderId="19" xfId="184" applyFont="1" applyBorder="1" applyAlignment="1">
      <alignment horizontal="right"/>
      <protection/>
    </xf>
    <xf numFmtId="0" fontId="8" fillId="49" borderId="38" xfId="184" applyFont="1" applyFill="1" applyBorder="1" applyAlignment="1">
      <alignment horizontal="center" vertical="center" wrapText="1"/>
      <protection/>
    </xf>
    <xf numFmtId="0" fontId="8" fillId="49" borderId="39" xfId="184" applyFont="1" applyFill="1" applyBorder="1" applyAlignment="1">
      <alignment horizontal="center" vertical="center" wrapText="1"/>
      <protection/>
    </xf>
    <xf numFmtId="0" fontId="8" fillId="49" borderId="40" xfId="184" applyFont="1" applyFill="1" applyBorder="1" applyAlignment="1">
      <alignment horizontal="center" vertical="center" wrapText="1"/>
      <protection/>
    </xf>
    <xf numFmtId="0" fontId="8" fillId="49" borderId="41" xfId="184" applyFont="1" applyFill="1" applyBorder="1" applyAlignment="1">
      <alignment horizontal="center" vertical="center" wrapText="1"/>
      <protection/>
    </xf>
    <xf numFmtId="0" fontId="4" fillId="0" borderId="0" xfId="184" applyFont="1" applyAlignment="1">
      <alignment horizontal="center"/>
      <protection/>
    </xf>
    <xf numFmtId="0" fontId="4" fillId="0" borderId="0" xfId="184" applyFont="1" applyAlignment="1">
      <alignment horizontal="left"/>
      <protection/>
    </xf>
    <xf numFmtId="1" fontId="32" fillId="0" borderId="0" xfId="184" applyNumberFormat="1" applyFont="1" applyAlignment="1">
      <alignment horizontal="left" vertical="center" wrapText="1"/>
      <protection/>
    </xf>
    <xf numFmtId="0" fontId="4" fillId="0" borderId="0" xfId="184" applyFont="1" applyAlignment="1">
      <alignment horizontal="right" vertical="justify"/>
      <protection/>
    </xf>
    <xf numFmtId="1" fontId="7" fillId="49" borderId="33" xfId="184" applyNumberFormat="1" applyFont="1" applyFill="1" applyBorder="1" applyAlignment="1">
      <alignment horizontal="center" vertical="center" wrapText="1"/>
      <protection/>
    </xf>
    <xf numFmtId="1" fontId="7" fillId="49" borderId="34" xfId="184" applyNumberFormat="1" applyFont="1" applyFill="1" applyBorder="1" applyAlignment="1">
      <alignment horizontal="center" vertical="center" wrapText="1"/>
      <protection/>
    </xf>
    <xf numFmtId="0" fontId="0" fillId="0" borderId="0" xfId="184" applyFont="1" applyAlignment="1">
      <alignment horizontal="left" wrapText="1"/>
      <protection/>
    </xf>
    <xf numFmtId="0" fontId="0" fillId="0" borderId="0" xfId="184" applyAlignment="1">
      <alignment horizontal="right"/>
      <protection/>
    </xf>
    <xf numFmtId="0" fontId="0" fillId="0" borderId="0" xfId="184" applyFont="1" applyAlignment="1">
      <alignment horizontal="left"/>
      <protection/>
    </xf>
    <xf numFmtId="0" fontId="4" fillId="0" borderId="0" xfId="184" applyFont="1" applyAlignment="1">
      <alignment horizontal="right"/>
      <protection/>
    </xf>
    <xf numFmtId="0" fontId="32" fillId="0" borderId="0" xfId="184" applyFont="1" applyAlignment="1">
      <alignment horizontal="left"/>
      <protection/>
    </xf>
    <xf numFmtId="1" fontId="32" fillId="0" borderId="0" xfId="184" applyNumberFormat="1" applyFont="1" applyAlignment="1">
      <alignment horizontal="left" vertical="center"/>
      <protection/>
    </xf>
    <xf numFmtId="0" fontId="3" fillId="0" borderId="0" xfId="184" applyFont="1" applyAlignment="1">
      <alignment horizontal="center"/>
      <protection/>
    </xf>
    <xf numFmtId="0" fontId="4" fillId="0" borderId="0" xfId="184" applyFont="1" applyAlignment="1">
      <alignment horizontal="center"/>
      <protection/>
    </xf>
    <xf numFmtId="0" fontId="4" fillId="49" borderId="19" xfId="184" applyFont="1" applyFill="1" applyBorder="1" applyAlignment="1">
      <alignment horizontal="center" vertical="center"/>
      <protection/>
    </xf>
    <xf numFmtId="0" fontId="4" fillId="49" borderId="19" xfId="184" applyFont="1" applyFill="1" applyBorder="1" applyAlignment="1">
      <alignment horizontal="center" vertical="center" textRotation="90"/>
      <protection/>
    </xf>
    <xf numFmtId="0" fontId="4" fillId="0" borderId="0" xfId="184" applyFont="1" applyAlignment="1">
      <alignment horizontal="left"/>
      <protection/>
    </xf>
    <xf numFmtId="0" fontId="4" fillId="49" borderId="33" xfId="184" applyFont="1" applyFill="1" applyBorder="1" applyAlignment="1">
      <alignment horizontal="center" vertical="center"/>
      <protection/>
    </xf>
    <xf numFmtId="0" fontId="4" fillId="49" borderId="36" xfId="184" applyFont="1" applyFill="1" applyBorder="1" applyAlignment="1">
      <alignment horizontal="center" vertical="center"/>
      <protection/>
    </xf>
    <xf numFmtId="0" fontId="4" fillId="49" borderId="34" xfId="184" applyFont="1" applyFill="1" applyBorder="1" applyAlignment="1">
      <alignment horizontal="center" vertical="center"/>
      <protection/>
    </xf>
    <xf numFmtId="0" fontId="3" fillId="0" borderId="0" xfId="184" applyFont="1" applyAlignment="1">
      <alignment horizontal="right"/>
      <protection/>
    </xf>
    <xf numFmtId="0" fontId="8" fillId="0" borderId="33" xfId="184" applyFont="1" applyBorder="1" applyAlignment="1">
      <alignment horizontal="right"/>
      <protection/>
    </xf>
    <xf numFmtId="0" fontId="8" fillId="0" borderId="36" xfId="184" applyFont="1" applyBorder="1" applyAlignment="1">
      <alignment horizontal="right"/>
      <protection/>
    </xf>
    <xf numFmtId="0" fontId="3" fillId="49" borderId="33" xfId="184" applyFont="1" applyFill="1" applyBorder="1" applyAlignment="1">
      <alignment horizontal="center" vertical="center"/>
      <protection/>
    </xf>
    <xf numFmtId="0" fontId="3" fillId="49" borderId="36" xfId="184" applyFont="1" applyFill="1" applyBorder="1" applyAlignment="1">
      <alignment horizontal="center" vertical="center"/>
      <protection/>
    </xf>
    <xf numFmtId="0" fontId="3" fillId="49" borderId="34" xfId="184" applyFont="1" applyFill="1" applyBorder="1" applyAlignment="1">
      <alignment horizontal="center" vertical="center"/>
      <protection/>
    </xf>
    <xf numFmtId="0" fontId="4" fillId="0" borderId="0" xfId="184" applyFont="1" applyAlignment="1">
      <alignment horizontal="center"/>
      <protection/>
    </xf>
    <xf numFmtId="0" fontId="43" fillId="44" borderId="19" xfId="183" applyFont="1" applyFill="1" applyBorder="1" applyAlignment="1">
      <alignment horizontal="center" vertical="center" wrapText="1"/>
      <protection/>
    </xf>
    <xf numFmtId="0" fontId="43" fillId="44" borderId="33" xfId="183" applyFont="1" applyFill="1" applyBorder="1" applyAlignment="1">
      <alignment horizontal="center" vertical="center" wrapText="1"/>
      <protection/>
    </xf>
    <xf numFmtId="0" fontId="43" fillId="44" borderId="34" xfId="183" applyFont="1" applyFill="1" applyBorder="1" applyAlignment="1">
      <alignment horizontal="center" vertical="center" wrapText="1"/>
      <protection/>
    </xf>
    <xf numFmtId="0" fontId="43" fillId="44" borderId="36" xfId="183" applyFont="1" applyFill="1" applyBorder="1" applyAlignment="1">
      <alignment horizontal="center" vertical="center" wrapText="1"/>
      <protection/>
    </xf>
    <xf numFmtId="0" fontId="4" fillId="50" borderId="33" xfId="183" applyFont="1" applyFill="1" applyBorder="1" applyAlignment="1">
      <alignment horizontal="left"/>
      <protection/>
    </xf>
    <xf numFmtId="0" fontId="4" fillId="50" borderId="36" xfId="183" applyFont="1" applyFill="1" applyBorder="1" applyAlignment="1">
      <alignment horizontal="left"/>
      <protection/>
    </xf>
    <xf numFmtId="0" fontId="4" fillId="50" borderId="34" xfId="183" applyFont="1" applyFill="1" applyBorder="1" applyAlignment="1">
      <alignment horizontal="left"/>
      <protection/>
    </xf>
  </cellXfs>
  <cellStyles count="238">
    <cellStyle name="Normal" xfId="0"/>
    <cellStyle name="?_x0002_nt?_x0002_ie?_x0002_de?_x0002_ b?_x0002_ch?_x0002_d ?_x0002_re?_x0002_ k?_x0002_we?_x0002_d_x0003_?_x0002_d_x000E_?_x0002_ _x0008_?_x0002__x000E_ ?_x0002_ ‡?_x0002_i`?_x0003_N_x0013_e?_x0003_'|'?_x0002_ve?_x0002_le?_x0002_s ?_x0002_i%?_x0005_größe?_x0002_ a?_x0002_he?_x0002_on?_x0002_rt?_x0002_at?_x0002_e" xfId="15"/>
    <cellStyle name="_Tame_el_14 09 07" xfId="16"/>
    <cellStyle name="1. izcēlums" xfId="17"/>
    <cellStyle name="2. izcēlums" xfId="18"/>
    <cellStyle name="20% - Accent1" xfId="19"/>
    <cellStyle name="20% - Accent1 2" xfId="20"/>
    <cellStyle name="20% - Accent2" xfId="21"/>
    <cellStyle name="20% - Accent2 2" xfId="22"/>
    <cellStyle name="20% - Accent3" xfId="23"/>
    <cellStyle name="20% - Accent3 2" xfId="24"/>
    <cellStyle name="20% - Accent4" xfId="25"/>
    <cellStyle name="20% - Accent4 2" xfId="26"/>
    <cellStyle name="20% - Accent5" xfId="27"/>
    <cellStyle name="20% - Accent5 2" xfId="28"/>
    <cellStyle name="20% - Accent6" xfId="29"/>
    <cellStyle name="20% - Accent6 2" xfId="30"/>
    <cellStyle name="20% - Акцент1" xfId="31"/>
    <cellStyle name="20% - Акцент2" xfId="32"/>
    <cellStyle name="20% - Акцент3" xfId="33"/>
    <cellStyle name="20% - Акцент4" xfId="34"/>
    <cellStyle name="20% - Акцент5" xfId="35"/>
    <cellStyle name="20% - Акцент6" xfId="36"/>
    <cellStyle name="20% no 1. izcēluma" xfId="37"/>
    <cellStyle name="20% no 2. izcēluma" xfId="38"/>
    <cellStyle name="20% no 3. izcēluma" xfId="39"/>
    <cellStyle name="20% no 4. izcēluma" xfId="40"/>
    <cellStyle name="20% no 5. izcēluma" xfId="41"/>
    <cellStyle name="20% no 6. izcēluma" xfId="42"/>
    <cellStyle name="3. izcēlums " xfId="43"/>
    <cellStyle name="4. izcēlums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40% - Акцент1" xfId="57"/>
    <cellStyle name="40% - Акцент2" xfId="58"/>
    <cellStyle name="40% - Акцент3" xfId="59"/>
    <cellStyle name="40% - Акцент4" xfId="60"/>
    <cellStyle name="40% - Акцент5" xfId="61"/>
    <cellStyle name="40% - Акцент6" xfId="62"/>
    <cellStyle name="40% no 1. izcēluma" xfId="63"/>
    <cellStyle name="40% no 2. izcēluma" xfId="64"/>
    <cellStyle name="40% no 3. izcēluma" xfId="65"/>
    <cellStyle name="40% no 4. izcēluma" xfId="66"/>
    <cellStyle name="40% no 5. izcēluma" xfId="67"/>
    <cellStyle name="40% no 6. izcēluma" xfId="68"/>
    <cellStyle name="5. izcēlums" xfId="69"/>
    <cellStyle name="6. izcēlums" xfId="70"/>
    <cellStyle name="60% - Accent1" xfId="71"/>
    <cellStyle name="60% - Accent1 2" xfId="72"/>
    <cellStyle name="60% - Accent2" xfId="73"/>
    <cellStyle name="60% - Accent2 2" xfId="74"/>
    <cellStyle name="60% - Accent3" xfId="75"/>
    <cellStyle name="60% - Accent3 2" xfId="76"/>
    <cellStyle name="60% - Accent4" xfId="77"/>
    <cellStyle name="60% - Accent4 2" xfId="78"/>
    <cellStyle name="60% - Accent5" xfId="79"/>
    <cellStyle name="60% - Accent5 2" xfId="80"/>
    <cellStyle name="60% - Accent6" xfId="81"/>
    <cellStyle name="60% - Accent6 2" xfId="82"/>
    <cellStyle name="60% - Акцент1" xfId="83"/>
    <cellStyle name="60% - Акцент2" xfId="84"/>
    <cellStyle name="60% - Акцент3" xfId="85"/>
    <cellStyle name="60% - Акцент4" xfId="86"/>
    <cellStyle name="60% - Акцент5" xfId="87"/>
    <cellStyle name="60% - Акцент6" xfId="88"/>
    <cellStyle name="60% no 1. izcēluma" xfId="89"/>
    <cellStyle name="60% no 2. izcēluma" xfId="90"/>
    <cellStyle name="60% no 3. izcēluma" xfId="91"/>
    <cellStyle name="60% no 4. izcēluma" xfId="92"/>
    <cellStyle name="60% no 5. izcēluma" xfId="93"/>
    <cellStyle name="60% no 6. izcēluma" xfId="94"/>
    <cellStyle name="Äåķåęķūé [0]_laroux" xfId="95"/>
    <cellStyle name="Äåķåęķūé_laroux" xfId="96"/>
    <cellStyle name="Accent1" xfId="97"/>
    <cellStyle name="Accent1 2" xfId="98"/>
    <cellStyle name="Accent2" xfId="99"/>
    <cellStyle name="Accent2 2" xfId="100"/>
    <cellStyle name="Accent3" xfId="101"/>
    <cellStyle name="Accent3 2" xfId="102"/>
    <cellStyle name="Accent4" xfId="103"/>
    <cellStyle name="Accent4 2" xfId="104"/>
    <cellStyle name="Accent5" xfId="105"/>
    <cellStyle name="Accent5 2" xfId="106"/>
    <cellStyle name="Accent6" xfId="107"/>
    <cellStyle name="Accent6 2" xfId="108"/>
    <cellStyle name="Aprēķināšana" xfId="109"/>
    <cellStyle name="Bad" xfId="110"/>
    <cellStyle name="Bad 2" xfId="111"/>
    <cellStyle name="Brīdinājuma teksts" xfId="112"/>
    <cellStyle name="Calculation" xfId="113"/>
    <cellStyle name="Calculation 2" xfId="114"/>
    <cellStyle name="Check Cell" xfId="115"/>
    <cellStyle name="Check Cell 2" xfId="116"/>
    <cellStyle name="Comma" xfId="117"/>
    <cellStyle name="Comma [0]" xfId="118"/>
    <cellStyle name="Comma 2" xfId="119"/>
    <cellStyle name="Comma 2 2" xfId="120"/>
    <cellStyle name="Comma 2 2 2" xfId="121"/>
    <cellStyle name="Comma 2 2 2 2" xfId="122"/>
    <cellStyle name="Comma 2 3" xfId="123"/>
    <cellStyle name="Comma 2 3 2" xfId="124"/>
    <cellStyle name="Comma 3" xfId="125"/>
    <cellStyle name="Comma_K.T. ar visiem pieskaitāmiem - L.T. tikai transports" xfId="126"/>
    <cellStyle name="Currency" xfId="127"/>
    <cellStyle name="Currency [0]" xfId="128"/>
    <cellStyle name="Date" xfId="129"/>
    <cellStyle name="Dezimal [0]_Nossner_Brücke" xfId="130"/>
    <cellStyle name="Dezimal_en_Master" xfId="131"/>
    <cellStyle name="Divider" xfId="132"/>
    <cellStyle name="Explanatory Text" xfId="133"/>
    <cellStyle name="Explanatory Text 2" xfId="134"/>
    <cellStyle name="Fixed" xfId="135"/>
    <cellStyle name="Followed Hyperlink" xfId="136"/>
    <cellStyle name="Good" xfId="137"/>
    <cellStyle name="Good 2" xfId="138"/>
    <cellStyle name="Heading 1" xfId="139"/>
    <cellStyle name="Heading 1 2" xfId="140"/>
    <cellStyle name="Heading 2" xfId="141"/>
    <cellStyle name="Heading 2 2" xfId="142"/>
    <cellStyle name="Heading 3" xfId="143"/>
    <cellStyle name="Heading 3 2" xfId="144"/>
    <cellStyle name="Heading 4" xfId="145"/>
    <cellStyle name="Heading 4 2" xfId="146"/>
    <cellStyle name="Heading1" xfId="147"/>
    <cellStyle name="Heading2" xfId="148"/>
    <cellStyle name="Headline I" xfId="149"/>
    <cellStyle name="Headline II" xfId="150"/>
    <cellStyle name="Headline III" xfId="151"/>
    <cellStyle name="Hyperlink" xfId="152"/>
    <cellStyle name="Hyperlink 2" xfId="153"/>
    <cellStyle name="Ievade" xfId="154"/>
    <cellStyle name="Īįū÷ķūé_laroux" xfId="155"/>
    <cellStyle name="Input" xfId="156"/>
    <cellStyle name="Input 2" xfId="157"/>
    <cellStyle name="Izvade" xfId="158"/>
    <cellStyle name="Kopsumma" xfId="159"/>
    <cellStyle name="Labs" xfId="160"/>
    <cellStyle name="Linked Cell" xfId="161"/>
    <cellStyle name="Linked Cell 2" xfId="162"/>
    <cellStyle name="Neitrāls" xfId="163"/>
    <cellStyle name="Neutral" xfId="164"/>
    <cellStyle name="Neutral 2" xfId="165"/>
    <cellStyle name="Normaali_light-98_gun" xfId="166"/>
    <cellStyle name="Normal 2" xfId="167"/>
    <cellStyle name="Normal 2 2" xfId="168"/>
    <cellStyle name="Normal 2 2 2" xfId="169"/>
    <cellStyle name="Normal 2 2_Lokaalaa taame - caurulhu siltumizolaacija" xfId="170"/>
    <cellStyle name="Normal 2 3" xfId="171"/>
    <cellStyle name="Normal 2 4" xfId="172"/>
    <cellStyle name="Normal 2 5" xfId="173"/>
    <cellStyle name="Normal 2 6" xfId="174"/>
    <cellStyle name="Normal 2 7" xfId="175"/>
    <cellStyle name="Normal 2_Lokaalaa taame - caurulhu siltumizolaacija" xfId="176"/>
    <cellStyle name="Normal 3" xfId="177"/>
    <cellStyle name="Normal 4" xfId="178"/>
    <cellStyle name="Normal 5" xfId="179"/>
    <cellStyle name="Normal 6" xfId="180"/>
    <cellStyle name="Normal 7" xfId="181"/>
    <cellStyle name="Normal 8" xfId="182"/>
    <cellStyle name="Normal_apjomi" xfId="183"/>
    <cellStyle name="Normal_Copy of Taame Nr.1-1" xfId="184"/>
    <cellStyle name="Normal_Gimenes maja Tile2" xfId="185"/>
    <cellStyle name="Normal_Iekšējā apdare " xfId="186"/>
    <cellStyle name="Normal_K.T. ar visiem pieskaitāmiem - L.T. tikai transports" xfId="187"/>
    <cellStyle name="Normal_Taame  Nr.1(CEHS)" xfId="188"/>
    <cellStyle name="Nosaukums" xfId="189"/>
    <cellStyle name="Note" xfId="190"/>
    <cellStyle name="Note 2" xfId="191"/>
    <cellStyle name="Output" xfId="192"/>
    <cellStyle name="Output 2" xfId="193"/>
    <cellStyle name="Parastais_Izveerstaa_taame-forma_1" xfId="194"/>
    <cellStyle name="Pārbaudes šūna" xfId="195"/>
    <cellStyle name="Paskaidrojošs teksts" xfId="196"/>
    <cellStyle name="Percent" xfId="197"/>
    <cellStyle name="Percent 2" xfId="198"/>
    <cellStyle name="Percent 3" xfId="199"/>
    <cellStyle name="Percent 4" xfId="200"/>
    <cellStyle name="Piezīme" xfId="201"/>
    <cellStyle name="Position" xfId="202"/>
    <cellStyle name="Saistītā šūna" xfId="203"/>
    <cellStyle name="Slikts" xfId="204"/>
    <cellStyle name="Standard_cm_Master" xfId="205"/>
    <cellStyle name="Stils 1" xfId="206"/>
    <cellStyle name="Style 1" xfId="207"/>
    <cellStyle name="Style 2" xfId="208"/>
    <cellStyle name="tāme Nr.3" xfId="209"/>
    <cellStyle name="Title" xfId="210"/>
    <cellStyle name="Title 2" xfId="211"/>
    <cellStyle name="Total" xfId="212"/>
    <cellStyle name="Total 2" xfId="213"/>
    <cellStyle name="Unit" xfId="214"/>
    <cellStyle name="Virsraksts 1" xfId="215"/>
    <cellStyle name="Virsraksts 2" xfId="216"/>
    <cellStyle name="Virsraksts 3" xfId="217"/>
    <cellStyle name="Virsraksts 4" xfId="218"/>
    <cellStyle name="Währung [0]_Nossner_Brücke" xfId="219"/>
    <cellStyle name="Währung_en_Master" xfId="220"/>
    <cellStyle name="Warning Text" xfId="221"/>
    <cellStyle name="Warning Text 2" xfId="222"/>
    <cellStyle name="Акцент1" xfId="223"/>
    <cellStyle name="Акцент2" xfId="224"/>
    <cellStyle name="Акцент3" xfId="225"/>
    <cellStyle name="Акцент4" xfId="226"/>
    <cellStyle name="Акцент5" xfId="227"/>
    <cellStyle name="Акцент6" xfId="228"/>
    <cellStyle name="Ввод " xfId="229"/>
    <cellStyle name="Вывод" xfId="230"/>
    <cellStyle name="Вычисление" xfId="231"/>
    <cellStyle name="Заголовок 1" xfId="232"/>
    <cellStyle name="Заголовок 2" xfId="233"/>
    <cellStyle name="Заголовок 3" xfId="234"/>
    <cellStyle name="Заголовок 4" xfId="235"/>
    <cellStyle name="Итог" xfId="236"/>
    <cellStyle name="Контрольная ячейка" xfId="237"/>
    <cellStyle name="Название" xfId="238"/>
    <cellStyle name="Нейтральный" xfId="239"/>
    <cellStyle name="Обычный_Bosch Brivibas493_19.04.04" xfId="240"/>
    <cellStyle name="Плохой" xfId="241"/>
    <cellStyle name="Пояснение" xfId="242"/>
    <cellStyle name="Примечание" xfId="243"/>
    <cellStyle name="Процентный_Tame BS AUE" xfId="244"/>
    <cellStyle name="Связанная ячейка" xfId="245"/>
    <cellStyle name="Стиль 1" xfId="246"/>
    <cellStyle name="Таблица_текст" xfId="247"/>
    <cellStyle name="Текст предупреждения" xfId="248"/>
    <cellStyle name="Финансовый_izversta tame sendvicp." xfId="249"/>
    <cellStyle name="Хороший" xfId="250"/>
    <cellStyle name="Шапка таблицы" xfId="2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me2\c\Tames&amp;Tames\Formati\kop-tamem-3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a\Desktop\M&#256;R&#298;TE\Bazn&#299;ca\Egdars%20Demidof\maxima\beton&#275;&#353;ana,,%2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ite\documents\DOCUME~1\ingmars\LOCALS~1\Temp\Copy%20of%20Baznicas%20turpin&#257;jums%20-%2027-03-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auns\c\BAIBA\TAAMES%20BAIBA\Dzivolkis\KATRAM\Mansards_apdar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gnis%20Alsungas%20iela\Documents%20and%20Settings\i\My%20Documents\Dokumenti\armand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mands\Documents\My%20Documents\AD-SLIMNIC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&#256;R&#298;TE\&#352;&#311;elti\&#352;&#311;elti%203%20-%20+2x10%.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9st\Local%20Settings\Temporary%20Internet%20Files\Content.IE5\6D8JUTSD\Tame_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&#256;R&#298;TE\Alsungas%2025a\M&#257;j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inda\my%20documents\WINDOWS\TEMP\Rar$DI35.100\LNB%20gr&#257;matu%20kr&#257;tuve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mands\Documents\Alexander\AD-ALUNA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t,rād."/>
      <sheetName val="KOPRĀME-1"/>
      <sheetName val=" veids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00"/>
    </sheetNames>
    <sheetDataSet>
      <sheetData sheetId="4">
        <row r="1">
          <cell r="A1">
            <v>1.5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Koptāme "/>
      <sheetName val="stabveida pamati "/>
      <sheetName val="pamatu sijas"/>
      <sheetName val="lenvaida pamati- sienas"/>
      <sheetName val="grīdu betonēšana"/>
      <sheetName val="pārsegums  betonēšana"/>
      <sheetName val="kopā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Koptāme "/>
      <sheetName val="Fasāde"/>
      <sheetName val="Pārs.uz +3.00"/>
      <sheetName val="Starpsienas"/>
      <sheetName val="Pārs.uz +6,4"/>
      <sheetName val="Pārs.uz +9,6"/>
      <sheetName val="Iekš.apdare"/>
      <sheetName val="Logi"/>
      <sheetName val="Durvis"/>
      <sheetName val="Grīdas"/>
      <sheetName val="Griesti"/>
      <sheetName val="Kāpnes"/>
      <sheetName val="Lievenis"/>
      <sheetName val="Dažādi"/>
      <sheetName val="Elekktrība"/>
      <sheetName val="Elekktrība (2)"/>
      <sheetName val="Labiekārtošana"/>
      <sheetName val="Altārs"/>
      <sheetName val="Citi"/>
      <sheetName val="Citi (2)"/>
      <sheetName val="Kopa"/>
      <sheetName val="BUV-508"/>
      <sheetName val="BUV-509"/>
      <sheetName val="BUV-510"/>
      <sheetName val="BUV-511"/>
      <sheetName val="BUV-512"/>
      <sheetName val="BUV-513"/>
      <sheetName val="BUV-514"/>
    </sheetNames>
    <sheetDataSet>
      <sheetData sheetId="13">
        <row r="14">
          <cell r="A14" t="str">
            <v>Nr.p.k</v>
          </cell>
          <cell r="B14" t="str">
            <v>Darbu nosaukums</v>
          </cell>
          <cell r="C14" t="str">
            <v>Mērv.</v>
          </cell>
          <cell r="D14" t="str">
            <v>Apjoms</v>
          </cell>
          <cell r="E14" t="str">
            <v>Vienības izmaksas / Ls / </v>
          </cell>
          <cell r="I14" t="str">
            <v>Kopējās izmaksas / Ls / </v>
          </cell>
        </row>
        <row r="15">
          <cell r="E15" t="str">
            <v>Darba alga             / Ls / </v>
          </cell>
          <cell r="F15" t="str">
            <v>Materiāli             / Ls / </v>
          </cell>
          <cell r="G15" t="str">
            <v>Mehānismi     / Ls / </v>
          </cell>
          <cell r="H15" t="str">
            <v>Kopā / Ls / </v>
          </cell>
          <cell r="I15" t="str">
            <v>Darba alga         / Ls / </v>
          </cell>
          <cell r="J15" t="str">
            <v>Materiāli             / Ls / </v>
          </cell>
          <cell r="K15" t="str">
            <v>Mehānismi               / Ls / </v>
          </cell>
          <cell r="L15" t="str">
            <v>Kopā / Ls /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mta dz."/>
      <sheetName val="15 dz."/>
      <sheetName val="Jumta dz. (2)"/>
      <sheetName val="15 dz. (2)"/>
      <sheetName val="Kopsav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az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kts F.2"/>
      <sheetName val="II.etaps"/>
      <sheetName val="II.etaps (1)"/>
      <sheetName val="II.etaps (2)"/>
      <sheetName val="III. kārta"/>
      <sheetName val="Apliecinājums"/>
      <sheetName val="Tāme-titul"/>
      <sheetName val="P.-n. akts"/>
      <sheetName val="Pārskats-2.kārta"/>
      <sheetName val="Pārskats-3.kārta "/>
      <sheetName val="Sheet2"/>
      <sheetName val="Sheet3"/>
      <sheetName val="Pārskat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optāme "/>
      <sheetName val="Koptāme  (2)"/>
      <sheetName val="vispārceltnieciskie"/>
      <sheetName val="iekšējie UK"/>
      <sheetName val="apkure un gāzes"/>
      <sheetName val="elektrība"/>
      <sheetName val="teritorijas"/>
      <sheetName val="ārējie inženiertīkli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optāme "/>
      <sheetName val="demontāža"/>
      <sheetName val="sienas"/>
      <sheetName val="griesti un grīda"/>
      <sheetName val="logi, durvis, vārti"/>
      <sheetName val="citi"/>
      <sheetName val="apjomi"/>
      <sheetName val="RS apjomi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optāme "/>
      <sheetName val="st.pr.+3,00"/>
      <sheetName val="Jumts"/>
      <sheetName val="apdare"/>
      <sheetName val="Grīdas"/>
      <sheetName val="Griesti"/>
      <sheetName val="Logi+durvis 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optāme"/>
      <sheetName val="Demontāža"/>
      <sheetName val="Eksped.ēkas izbūve"/>
      <sheetName val="Krātuves rekon."/>
      <sheetName val="Garāža"/>
      <sheetName val="Gaisa apk.un vent."/>
      <sheetName val="Elektro mont."/>
      <sheetName val="Elektro ārejā"/>
      <sheetName val="Uguns sist."/>
      <sheetName val="Labiekārtošana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āme-piedāvājums"/>
      <sheetName val="Tāme-līgums"/>
      <sheetName val="Tāme-titu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5"/>
  <sheetViews>
    <sheetView tabSelected="1" zoomScalePageLayoutView="0" workbookViewId="0" topLeftCell="A1">
      <selection activeCell="A36" sqref="A36:C36"/>
    </sheetView>
  </sheetViews>
  <sheetFormatPr defaultColWidth="9.140625" defaultRowHeight="12.75"/>
  <cols>
    <col min="1" max="1" width="6.57421875" style="1" customWidth="1"/>
    <col min="2" max="2" width="12.8515625" style="1" customWidth="1"/>
    <col min="3" max="3" width="23.7109375" style="1" customWidth="1"/>
    <col min="4" max="4" width="11.421875" style="11" customWidth="1"/>
    <col min="5" max="5" width="10.28125" style="1" customWidth="1"/>
    <col min="6" max="6" width="9.7109375" style="1" customWidth="1"/>
    <col min="7" max="7" width="10.421875" style="1" customWidth="1"/>
    <col min="8" max="9" width="10.57421875" style="1" customWidth="1"/>
    <col min="10" max="10" width="16.00390625" style="1" customWidth="1"/>
    <col min="11" max="11" width="9.140625" style="1" customWidth="1"/>
    <col min="12" max="12" width="11.28125" style="1" bestFit="1" customWidth="1"/>
    <col min="13" max="16384" width="9.140625" style="1" customWidth="1"/>
  </cols>
  <sheetData>
    <row r="2" spans="1:9" ht="12.75">
      <c r="A2" s="130"/>
      <c r="B2" s="130"/>
      <c r="C2" s="130"/>
      <c r="D2" s="131"/>
      <c r="E2" s="130"/>
      <c r="F2" s="130"/>
      <c r="G2" s="130"/>
      <c r="H2" s="130"/>
      <c r="I2" s="130"/>
    </row>
    <row r="3" spans="1:9" s="83" customFormat="1" ht="12.75">
      <c r="A3" s="189" t="s">
        <v>40</v>
      </c>
      <c r="B3" s="189"/>
      <c r="C3" s="189"/>
      <c r="D3" s="189"/>
      <c r="E3" s="189"/>
      <c r="F3" s="189"/>
      <c r="G3" s="189"/>
      <c r="H3" s="189"/>
      <c r="I3" s="189"/>
    </row>
    <row r="4" spans="1:9" s="83" customFormat="1" ht="12.75">
      <c r="A4" s="189"/>
      <c r="B4" s="189"/>
      <c r="C4" s="189"/>
      <c r="D4" s="189"/>
      <c r="E4" s="189"/>
      <c r="F4" s="189"/>
      <c r="G4" s="189"/>
      <c r="H4" s="189"/>
      <c r="I4" s="189"/>
    </row>
    <row r="5" s="83" customFormat="1" ht="12.75">
      <c r="D5" s="10"/>
    </row>
    <row r="6" spans="4:16" s="83" customFormat="1" ht="12.75">
      <c r="D6" s="10"/>
      <c r="P6" s="137"/>
    </row>
    <row r="7" spans="1:9" s="83" customFormat="1" ht="26.25" customHeight="1">
      <c r="A7" s="192" t="s">
        <v>33</v>
      </c>
      <c r="B7" s="192"/>
      <c r="C7" s="191" t="s">
        <v>147</v>
      </c>
      <c r="D7" s="191"/>
      <c r="E7" s="191"/>
      <c r="F7" s="191"/>
      <c r="G7" s="191"/>
      <c r="H7" s="85"/>
      <c r="I7" s="85"/>
    </row>
    <row r="8" spans="1:7" s="83" customFormat="1" ht="12.75">
      <c r="A8" s="181" t="s">
        <v>1</v>
      </c>
      <c r="B8" s="181"/>
      <c r="C8" s="180" t="s">
        <v>148</v>
      </c>
      <c r="D8" s="180"/>
      <c r="E8" s="180"/>
      <c r="F8" s="180"/>
      <c r="G8" s="180"/>
    </row>
    <row r="9" spans="1:9" s="83" customFormat="1" ht="13.5">
      <c r="A9" s="181" t="s">
        <v>34</v>
      </c>
      <c r="B9" s="181"/>
      <c r="C9" s="180" t="s">
        <v>149</v>
      </c>
      <c r="D9" s="180"/>
      <c r="E9" s="180"/>
      <c r="F9" s="180"/>
      <c r="G9" s="180"/>
      <c r="H9" s="85"/>
      <c r="I9" s="85"/>
    </row>
    <row r="10" spans="1:9" s="83" customFormat="1" ht="13.5">
      <c r="A10" s="86"/>
      <c r="B10" s="86"/>
      <c r="C10" s="87"/>
      <c r="D10" s="88"/>
      <c r="E10" s="87"/>
      <c r="F10" s="87"/>
      <c r="G10" s="87"/>
      <c r="H10" s="85"/>
      <c r="I10" s="85"/>
    </row>
    <row r="11" spans="1:9" s="83" customFormat="1" ht="13.5">
      <c r="A11" s="86"/>
      <c r="B11" s="86"/>
      <c r="C11" s="87"/>
      <c r="D11" s="88"/>
      <c r="E11" s="87"/>
      <c r="F11" s="87"/>
      <c r="G11" s="87"/>
      <c r="H11" s="85"/>
      <c r="I11" s="85"/>
    </row>
    <row r="12" spans="1:9" s="83" customFormat="1" ht="13.5">
      <c r="A12" s="85"/>
      <c r="B12" s="85"/>
      <c r="C12" s="89"/>
      <c r="D12" s="84"/>
      <c r="E12" s="181" t="s">
        <v>64</v>
      </c>
      <c r="F12" s="181"/>
      <c r="G12" s="181"/>
      <c r="H12" s="181"/>
      <c r="I12" s="90"/>
    </row>
    <row r="13" spans="1:9" s="83" customFormat="1" ht="13.5">
      <c r="A13" s="85"/>
      <c r="B13" s="85"/>
      <c r="C13" s="85"/>
      <c r="D13" s="91"/>
      <c r="E13" s="86"/>
      <c r="F13" s="181" t="s">
        <v>6</v>
      </c>
      <c r="G13" s="181"/>
      <c r="H13" s="181"/>
      <c r="I13" s="92"/>
    </row>
    <row r="14" spans="1:9" s="83" customFormat="1" ht="13.5">
      <c r="A14" s="85"/>
      <c r="B14" s="85"/>
      <c r="C14" s="85"/>
      <c r="D14" s="91"/>
      <c r="E14" s="86"/>
      <c r="F14" s="86"/>
      <c r="G14" s="86"/>
      <c r="H14" s="86"/>
      <c r="I14" s="92"/>
    </row>
    <row r="15" spans="1:9" s="83" customFormat="1" ht="12.75">
      <c r="A15" s="190"/>
      <c r="B15" s="190"/>
      <c r="C15" s="190"/>
      <c r="D15" s="190"/>
      <c r="E15" s="190"/>
      <c r="F15" s="190"/>
      <c r="G15" s="190"/>
      <c r="H15" s="190"/>
      <c r="I15" s="93"/>
    </row>
    <row r="16" spans="1:9" ht="12.75">
      <c r="A16" s="132"/>
      <c r="B16" s="132"/>
      <c r="C16" s="132"/>
      <c r="D16" s="132"/>
      <c r="E16" s="132"/>
      <c r="F16" s="132"/>
      <c r="G16" s="132"/>
      <c r="H16" s="132"/>
      <c r="I16" s="132"/>
    </row>
    <row r="17" spans="1:9" ht="18" customHeight="1">
      <c r="A17" s="178" t="s">
        <v>7</v>
      </c>
      <c r="B17" s="178" t="s">
        <v>8</v>
      </c>
      <c r="C17" s="185" t="s">
        <v>9</v>
      </c>
      <c r="D17" s="186"/>
      <c r="E17" s="178" t="s">
        <v>10</v>
      </c>
      <c r="F17" s="175" t="s">
        <v>0</v>
      </c>
      <c r="G17" s="176"/>
      <c r="H17" s="177"/>
      <c r="I17" s="182" t="s">
        <v>28</v>
      </c>
    </row>
    <row r="18" spans="1:9" ht="60.75" customHeight="1">
      <c r="A18" s="179"/>
      <c r="B18" s="179"/>
      <c r="C18" s="187"/>
      <c r="D18" s="188"/>
      <c r="E18" s="179"/>
      <c r="F18" s="94" t="s">
        <v>11</v>
      </c>
      <c r="G18" s="94" t="s">
        <v>12</v>
      </c>
      <c r="H18" s="94" t="s">
        <v>13</v>
      </c>
      <c r="I18" s="183"/>
    </row>
    <row r="19" spans="1:18" s="5" customFormat="1" ht="13.5" customHeight="1">
      <c r="A19" s="95">
        <v>1</v>
      </c>
      <c r="B19" s="95">
        <v>2</v>
      </c>
      <c r="C19" s="193">
        <v>3</v>
      </c>
      <c r="D19" s="194"/>
      <c r="E19" s="95">
        <v>4</v>
      </c>
      <c r="F19" s="95">
        <v>5</v>
      </c>
      <c r="G19" s="95">
        <v>6</v>
      </c>
      <c r="H19" s="95">
        <v>7</v>
      </c>
      <c r="I19" s="95">
        <v>8</v>
      </c>
      <c r="J19" s="1"/>
      <c r="K19" s="1"/>
      <c r="L19" s="1"/>
      <c r="M19" s="1"/>
      <c r="N19" s="1"/>
      <c r="O19" s="1"/>
      <c r="P19" s="1"/>
      <c r="Q19" s="1"/>
      <c r="R19" s="1"/>
    </row>
    <row r="20" spans="1:18" s="5" customFormat="1" ht="12.75" customHeight="1">
      <c r="A20" s="133"/>
      <c r="B20" s="133"/>
      <c r="C20" s="134"/>
      <c r="D20" s="135"/>
      <c r="E20" s="133"/>
      <c r="F20" s="133"/>
      <c r="G20" s="133"/>
      <c r="H20" s="133"/>
      <c r="I20" s="133"/>
      <c r="J20" s="1"/>
      <c r="K20" s="1"/>
      <c r="L20" s="1"/>
      <c r="M20" s="1"/>
      <c r="N20" s="1"/>
      <c r="O20" s="1"/>
      <c r="P20" s="1"/>
      <c r="Q20" s="1"/>
      <c r="R20" s="1"/>
    </row>
    <row r="21" spans="1:18" s="5" customFormat="1" ht="39" customHeight="1">
      <c r="A21" s="95">
        <v>1</v>
      </c>
      <c r="B21" s="96" t="s">
        <v>35</v>
      </c>
      <c r="C21" s="173" t="str">
        <f>'1-1'!$A$4</f>
        <v>Pacientu pieņemšanas telpu remonts (pēc 2 st. inventarizācijas lietas telpas Nr.23; 24;25 un 30)</v>
      </c>
      <c r="D21" s="174"/>
      <c r="E21" s="97"/>
      <c r="F21" s="98">
        <f>'1-1'!M80</f>
        <v>0</v>
      </c>
      <c r="G21" s="97"/>
      <c r="H21" s="98"/>
      <c r="I21" s="98">
        <f>'1-1'!L78</f>
        <v>0</v>
      </c>
      <c r="J21" s="1"/>
      <c r="K21" s="1"/>
      <c r="L21" s="1"/>
      <c r="M21" s="1"/>
      <c r="N21" s="1"/>
      <c r="O21" s="1"/>
      <c r="P21" s="1"/>
      <c r="Q21" s="1"/>
      <c r="R21" s="1"/>
    </row>
    <row r="22" spans="1:18" s="5" customFormat="1" ht="39" customHeight="1">
      <c r="A22" s="95">
        <v>2</v>
      </c>
      <c r="B22" s="96" t="s">
        <v>37</v>
      </c>
      <c r="C22" s="173" t="str">
        <f>'1-2'!$A$4</f>
        <v>Manipulācijas telpas remonts (pēc 2 st. inventarizācijas lietas telpas Nr.22)</v>
      </c>
      <c r="D22" s="174"/>
      <c r="E22" s="97"/>
      <c r="F22" s="98">
        <f>'1-2'!M77</f>
        <v>0</v>
      </c>
      <c r="G22" s="97"/>
      <c r="H22" s="98"/>
      <c r="I22" s="98">
        <f>'1-2'!L75</f>
        <v>0</v>
      </c>
      <c r="J22" s="1"/>
      <c r="K22" s="1"/>
      <c r="L22" s="1"/>
      <c r="M22" s="1"/>
      <c r="N22" s="1"/>
      <c r="O22" s="1"/>
      <c r="P22" s="1"/>
      <c r="Q22" s="1"/>
      <c r="R22" s="1"/>
    </row>
    <row r="23" spans="1:18" s="67" customFormat="1" ht="39" customHeight="1">
      <c r="A23" s="95">
        <v>3</v>
      </c>
      <c r="B23" s="96" t="s">
        <v>38</v>
      </c>
      <c r="C23" s="173" t="str">
        <f>'1-3'!$A$4</f>
        <v>WC telpu remonts (pēc 2 st. inventarizācijas lietas telpa Nr.31 un 1.stāva telpa Nr.6)</v>
      </c>
      <c r="D23" s="174"/>
      <c r="E23" s="97"/>
      <c r="F23" s="98">
        <f>'1-3'!M79</f>
        <v>0</v>
      </c>
      <c r="G23" s="97"/>
      <c r="H23" s="98"/>
      <c r="I23" s="98">
        <f>'1-3'!L77</f>
        <v>0</v>
      </c>
      <c r="J23" s="161"/>
      <c r="K23" s="31"/>
      <c r="L23" s="31"/>
      <c r="M23" s="31"/>
      <c r="N23" s="31"/>
      <c r="O23" s="31"/>
      <c r="P23" s="31"/>
      <c r="Q23" s="31"/>
      <c r="R23" s="31"/>
    </row>
    <row r="24" spans="1:18" s="67" customFormat="1" ht="39" customHeight="1">
      <c r="A24" s="95">
        <v>4</v>
      </c>
      <c r="B24" s="96" t="s">
        <v>92</v>
      </c>
      <c r="C24" s="173" t="str">
        <f>'1-4'!$A$4</f>
        <v>Vides pieejamības aprīkojums</v>
      </c>
      <c r="D24" s="174"/>
      <c r="E24" s="97"/>
      <c r="F24" s="98">
        <f>'1-4'!M23</f>
        <v>0</v>
      </c>
      <c r="G24" s="97"/>
      <c r="H24" s="98">
        <f>'1-4'!O23</f>
        <v>0</v>
      </c>
      <c r="I24" s="98">
        <f>'1-4'!L21</f>
        <v>0</v>
      </c>
      <c r="J24" s="66"/>
      <c r="K24" s="70"/>
      <c r="L24" s="31"/>
      <c r="M24" s="31"/>
      <c r="N24" s="31"/>
      <c r="O24" s="31"/>
      <c r="P24" s="31"/>
      <c r="Q24" s="31"/>
      <c r="R24" s="31"/>
    </row>
    <row r="25" spans="1:18" s="5" customFormat="1" ht="12" customHeight="1">
      <c r="A25" s="133"/>
      <c r="B25" s="133"/>
      <c r="C25" s="134"/>
      <c r="D25" s="135"/>
      <c r="E25" s="133"/>
      <c r="F25" s="133"/>
      <c r="G25" s="133"/>
      <c r="H25" s="133"/>
      <c r="I25" s="133"/>
      <c r="J25" s="1"/>
      <c r="K25" s="1"/>
      <c r="L25" s="1"/>
      <c r="M25" s="1"/>
      <c r="N25" s="1"/>
      <c r="O25" s="1"/>
      <c r="P25" s="1"/>
      <c r="Q25" s="1"/>
      <c r="R25" s="1"/>
    </row>
    <row r="26" spans="1:12" ht="12.75">
      <c r="A26" s="184" t="s">
        <v>14</v>
      </c>
      <c r="B26" s="184"/>
      <c r="C26" s="184"/>
      <c r="D26" s="99"/>
      <c r="E26" s="100"/>
      <c r="F26" s="100"/>
      <c r="G26" s="100"/>
      <c r="H26" s="100"/>
      <c r="I26" s="100"/>
      <c r="J26" s="29"/>
      <c r="L26" s="30"/>
    </row>
    <row r="27" spans="1:12" ht="12.75">
      <c r="A27" s="184" t="s">
        <v>104</v>
      </c>
      <c r="B27" s="184"/>
      <c r="C27" s="184"/>
      <c r="D27" s="101" t="s">
        <v>186</v>
      </c>
      <c r="E27" s="100"/>
      <c r="F27" s="136"/>
      <c r="G27" s="136"/>
      <c r="H27" s="136"/>
      <c r="I27" s="136"/>
      <c r="L27" s="30"/>
    </row>
    <row r="28" spans="1:12" ht="12.75">
      <c r="A28" s="184" t="s">
        <v>39</v>
      </c>
      <c r="B28" s="184"/>
      <c r="C28" s="184"/>
      <c r="D28" s="102" t="s">
        <v>191</v>
      </c>
      <c r="E28" s="100"/>
      <c r="F28" s="136"/>
      <c r="G28" s="136"/>
      <c r="H28" s="136"/>
      <c r="I28" s="136"/>
      <c r="L28" s="30"/>
    </row>
    <row r="29" spans="1:9" ht="12.75">
      <c r="A29" s="184" t="s">
        <v>15</v>
      </c>
      <c r="B29" s="184"/>
      <c r="C29" s="184"/>
      <c r="D29" s="99"/>
      <c r="E29" s="100"/>
      <c r="F29" s="136"/>
      <c r="G29" s="136"/>
      <c r="H29" s="136"/>
      <c r="I29" s="136"/>
    </row>
    <row r="30" spans="1:13" ht="12.75">
      <c r="A30" s="184" t="s">
        <v>41</v>
      </c>
      <c r="B30" s="184"/>
      <c r="C30" s="184"/>
      <c r="D30" s="101" t="s">
        <v>190</v>
      </c>
      <c r="E30" s="100"/>
      <c r="F30" s="136"/>
      <c r="G30" s="136"/>
      <c r="H30" s="136"/>
      <c r="I30" s="136"/>
      <c r="J30" s="2"/>
      <c r="K30" s="2"/>
      <c r="L30" s="6"/>
      <c r="M30" s="7"/>
    </row>
    <row r="31" spans="1:13" ht="12.75">
      <c r="A31" s="184" t="s">
        <v>16</v>
      </c>
      <c r="B31" s="184"/>
      <c r="C31" s="184"/>
      <c r="D31" s="99"/>
      <c r="E31" s="100"/>
      <c r="F31" s="136"/>
      <c r="G31" s="136"/>
      <c r="H31" s="136"/>
      <c r="I31" s="136"/>
      <c r="J31" s="7"/>
      <c r="K31" s="8"/>
      <c r="L31" s="9"/>
      <c r="M31" s="7"/>
    </row>
    <row r="32" spans="1:7" ht="12.75">
      <c r="A32" s="10"/>
      <c r="B32" s="10"/>
      <c r="F32" s="136"/>
      <c r="G32" s="136"/>
    </row>
    <row r="33" spans="1:7" ht="12.75">
      <c r="A33" s="10"/>
      <c r="B33" s="10"/>
      <c r="F33" s="136"/>
      <c r="G33" s="136"/>
    </row>
    <row r="34" spans="1:2" ht="12.75">
      <c r="A34" s="10"/>
      <c r="B34" s="10"/>
    </row>
    <row r="35" spans="1:4" ht="12.75">
      <c r="A35" s="197" t="s">
        <v>192</v>
      </c>
      <c r="B35" s="197"/>
      <c r="C35" s="197"/>
      <c r="D35" s="12"/>
    </row>
    <row r="36" spans="1:12" ht="12.75">
      <c r="A36" s="197" t="s">
        <v>189</v>
      </c>
      <c r="B36" s="197"/>
      <c r="C36" s="197"/>
      <c r="D36" s="12"/>
      <c r="E36" s="35"/>
      <c r="F36" s="35"/>
      <c r="G36" s="35"/>
      <c r="H36" s="35"/>
      <c r="I36" s="35"/>
      <c r="J36" s="35"/>
      <c r="K36" s="35"/>
      <c r="L36" s="35"/>
    </row>
    <row r="37" spans="1:12" ht="12.75">
      <c r="A37" s="10"/>
      <c r="B37" s="10"/>
      <c r="E37" s="35"/>
      <c r="F37" s="35"/>
      <c r="G37" s="35"/>
      <c r="H37" s="36"/>
      <c r="I37" s="35"/>
      <c r="J37" s="35"/>
      <c r="K37" s="35"/>
      <c r="L37" s="37"/>
    </row>
    <row r="38" spans="1:12" ht="12.75">
      <c r="A38" s="10"/>
      <c r="B38" s="10"/>
      <c r="E38" s="34"/>
      <c r="F38" s="35"/>
      <c r="G38" s="35"/>
      <c r="H38" s="36"/>
      <c r="I38" s="38"/>
      <c r="J38" s="39"/>
      <c r="K38" s="34"/>
      <c r="L38" s="37"/>
    </row>
    <row r="39" spans="1:12" ht="12.75">
      <c r="A39" s="13"/>
      <c r="C39" s="12"/>
      <c r="D39" s="12"/>
      <c r="E39" s="34"/>
      <c r="F39" s="35"/>
      <c r="G39" s="35"/>
      <c r="H39" s="36"/>
      <c r="I39" s="38"/>
      <c r="J39" s="40"/>
      <c r="K39" s="34"/>
      <c r="L39" s="37"/>
    </row>
    <row r="40" spans="1:12" ht="12.75">
      <c r="A40" s="13"/>
      <c r="E40" s="34"/>
      <c r="F40" s="35"/>
      <c r="G40" s="35"/>
      <c r="H40" s="36"/>
      <c r="I40" s="38"/>
      <c r="J40" s="39"/>
      <c r="K40" s="34"/>
      <c r="L40" s="37"/>
    </row>
    <row r="41" spans="1:12" ht="12.75">
      <c r="A41" s="30"/>
      <c r="E41" s="34"/>
      <c r="F41" s="35"/>
      <c r="G41" s="35"/>
      <c r="H41" s="36"/>
      <c r="I41" s="38"/>
      <c r="J41" s="39"/>
      <c r="K41" s="34"/>
      <c r="L41" s="37"/>
    </row>
    <row r="42" spans="5:12" ht="12.75">
      <c r="E42" s="34"/>
      <c r="F42" s="35"/>
      <c r="G42" s="35"/>
      <c r="H42" s="36"/>
      <c r="I42" s="38"/>
      <c r="J42" s="39"/>
      <c r="K42" s="34"/>
      <c r="L42" s="37"/>
    </row>
    <row r="43" spans="1:12" ht="12.75">
      <c r="A43" s="196"/>
      <c r="B43" s="196"/>
      <c r="C43" s="14"/>
      <c r="D43" s="14"/>
      <c r="E43" s="34"/>
      <c r="F43" s="35"/>
      <c r="G43" s="35"/>
      <c r="H43" s="36"/>
      <c r="I43" s="38"/>
      <c r="J43" s="39"/>
      <c r="K43" s="34"/>
      <c r="L43" s="37"/>
    </row>
    <row r="45" spans="2:15" ht="27" customHeight="1">
      <c r="B45" s="15"/>
      <c r="C45" s="195"/>
      <c r="D45" s="195"/>
      <c r="E45" s="195"/>
      <c r="F45" s="195"/>
      <c r="G45" s="195"/>
      <c r="H45" s="195"/>
      <c r="I45" s="16"/>
      <c r="J45" s="17"/>
      <c r="K45" s="17"/>
      <c r="L45" s="17"/>
      <c r="M45" s="17"/>
      <c r="N45" s="17"/>
      <c r="O45" s="17"/>
    </row>
    <row r="46" ht="24.75" customHeight="1"/>
  </sheetData>
  <sheetProtection/>
  <mergeCells count="32">
    <mergeCell ref="C45:H45"/>
    <mergeCell ref="A43:B43"/>
    <mergeCell ref="A35:C35"/>
    <mergeCell ref="A36:C36"/>
    <mergeCell ref="A26:C26"/>
    <mergeCell ref="A31:C31"/>
    <mergeCell ref="A3:I3"/>
    <mergeCell ref="A15:H15"/>
    <mergeCell ref="C7:G7"/>
    <mergeCell ref="A7:B7"/>
    <mergeCell ref="A8:B8"/>
    <mergeCell ref="A29:C29"/>
    <mergeCell ref="A4:I4"/>
    <mergeCell ref="A27:C27"/>
    <mergeCell ref="A28:C28"/>
    <mergeCell ref="C19:D19"/>
    <mergeCell ref="I17:I18"/>
    <mergeCell ref="B17:B18"/>
    <mergeCell ref="A9:B9"/>
    <mergeCell ref="A17:A18"/>
    <mergeCell ref="A30:C30"/>
    <mergeCell ref="C17:D18"/>
    <mergeCell ref="F13:H13"/>
    <mergeCell ref="C24:D24"/>
    <mergeCell ref="C23:D23"/>
    <mergeCell ref="F17:H17"/>
    <mergeCell ref="E17:E18"/>
    <mergeCell ref="C8:G8"/>
    <mergeCell ref="C21:D21"/>
    <mergeCell ref="C22:D22"/>
    <mergeCell ref="C9:G9"/>
    <mergeCell ref="E12:H12"/>
  </mergeCells>
  <printOptions horizontalCentered="1"/>
  <pageMargins left="0.5905511811023623" right="0.3937007874015748" top="0.51" bottom="0.5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A76">
      <selection activeCell="A83" sqref="A83:C83"/>
    </sheetView>
  </sheetViews>
  <sheetFormatPr defaultColWidth="9.140625" defaultRowHeight="12.75"/>
  <cols>
    <col min="1" max="1" width="6.421875" style="11" customWidth="1"/>
    <col min="2" max="2" width="12.7109375" style="1" customWidth="1"/>
    <col min="3" max="3" width="25.7109375" style="1" customWidth="1"/>
    <col min="4" max="4" width="7.7109375" style="1" customWidth="1"/>
    <col min="5" max="5" width="7.00390625" style="1" customWidth="1"/>
    <col min="6" max="10" width="7.7109375" style="11" customWidth="1"/>
    <col min="11" max="11" width="8.7109375" style="11" customWidth="1"/>
    <col min="12" max="13" width="9.00390625" style="11" customWidth="1"/>
    <col min="14" max="14" width="9.28125" style="11" customWidth="1"/>
    <col min="15" max="15" width="8.00390625" style="11" customWidth="1"/>
    <col min="16" max="16" width="10.140625" style="11" customWidth="1"/>
    <col min="17" max="16384" width="9.140625" style="1" customWidth="1"/>
  </cols>
  <sheetData>
    <row r="1" spans="1:16" ht="12.75">
      <c r="A1" s="18"/>
      <c r="B1" s="7"/>
      <c r="C1" s="7"/>
      <c r="D1" s="7"/>
      <c r="E1" s="7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12.75">
      <c r="A2" s="201" t="s">
        <v>36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</row>
    <row r="3" spans="1:16" ht="12.75">
      <c r="A3" s="18"/>
      <c r="B3" s="7"/>
      <c r="C3" s="7"/>
      <c r="D3" s="7"/>
      <c r="E3" s="7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2.75">
      <c r="A4" s="202" t="s">
        <v>182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</row>
    <row r="5" spans="1:16" ht="12.75">
      <c r="A5" s="18"/>
      <c r="B5" s="7"/>
      <c r="C5" s="7"/>
      <c r="D5" s="7"/>
      <c r="E5" s="7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 s="31" customFormat="1" ht="12.75" customHeight="1">
      <c r="A6" s="198" t="s">
        <v>33</v>
      </c>
      <c r="B6" s="198"/>
      <c r="C6" s="200" t="str">
        <f>Kopsavilkums!C7</f>
        <v>Primārās veselības aprūpes infrastruktūras uzlabošana PA "Ķekavas ambulance" telpās</v>
      </c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</row>
    <row r="7" spans="1:16" s="31" customFormat="1" ht="12.75">
      <c r="A7" s="198" t="s">
        <v>1</v>
      </c>
      <c r="B7" s="198"/>
      <c r="C7" s="199" t="str">
        <f>Kopsavilkums!C8</f>
        <v>Gaismas iela 15, Ķekava, Ķekavas novads</v>
      </c>
      <c r="D7" s="199"/>
      <c r="E7" s="199"/>
      <c r="F7" s="199"/>
      <c r="G7" s="199"/>
      <c r="H7" s="199"/>
      <c r="I7" s="199"/>
      <c r="J7" s="199"/>
      <c r="K7" s="199"/>
      <c r="L7" s="33"/>
      <c r="M7" s="33"/>
      <c r="N7" s="33"/>
      <c r="O7" s="32"/>
      <c r="P7" s="32"/>
    </row>
    <row r="8" spans="1:16" s="31" customFormat="1" ht="12.75">
      <c r="A8" s="198" t="s">
        <v>34</v>
      </c>
      <c r="B8" s="198"/>
      <c r="C8" s="199" t="str">
        <f>Kopsavilkums!C9</f>
        <v>PA "Ķekavas ambulance"</v>
      </c>
      <c r="D8" s="199"/>
      <c r="E8" s="199"/>
      <c r="F8" s="199"/>
      <c r="G8" s="199"/>
      <c r="H8" s="199"/>
      <c r="I8" s="199"/>
      <c r="J8" s="199"/>
      <c r="K8" s="199"/>
      <c r="L8" s="33"/>
      <c r="M8" s="33"/>
      <c r="N8" s="33"/>
      <c r="O8" s="32"/>
      <c r="P8" s="32"/>
    </row>
    <row r="9" spans="1:16" s="31" customFormat="1" ht="12.75">
      <c r="A9" s="3"/>
      <c r="B9" s="32"/>
      <c r="C9" s="3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s="31" customFormat="1" ht="12.7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198" t="s">
        <v>5</v>
      </c>
      <c r="N10" s="198"/>
      <c r="O10" s="198"/>
      <c r="P10" s="19"/>
    </row>
    <row r="11" spans="1:16" s="31" customFormat="1" ht="12.75">
      <c r="A11" s="205">
        <f>Kopsavilkums!A15</f>
        <v>0</v>
      </c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3"/>
      <c r="M11" s="3"/>
      <c r="N11" s="198" t="s">
        <v>6</v>
      </c>
      <c r="O11" s="198"/>
      <c r="P11" s="71"/>
    </row>
    <row r="12" spans="1:16" s="31" customFormat="1" ht="12.75">
      <c r="A12" s="3"/>
      <c r="B12" s="32"/>
      <c r="C12" s="3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29.25" customHeight="1">
      <c r="A13" s="204" t="s">
        <v>17</v>
      </c>
      <c r="B13" s="204" t="s">
        <v>29</v>
      </c>
      <c r="C13" s="203" t="s">
        <v>2</v>
      </c>
      <c r="D13" s="204" t="s">
        <v>18</v>
      </c>
      <c r="E13" s="204" t="s">
        <v>19</v>
      </c>
      <c r="F13" s="206" t="s">
        <v>3</v>
      </c>
      <c r="G13" s="207"/>
      <c r="H13" s="207"/>
      <c r="I13" s="207"/>
      <c r="J13" s="207"/>
      <c r="K13" s="208"/>
      <c r="L13" s="212" t="s">
        <v>4</v>
      </c>
      <c r="M13" s="213"/>
      <c r="N13" s="213"/>
      <c r="O13" s="213"/>
      <c r="P13" s="214"/>
    </row>
    <row r="14" spans="1:16" ht="72.75" customHeight="1">
      <c r="A14" s="204"/>
      <c r="B14" s="204"/>
      <c r="C14" s="203"/>
      <c r="D14" s="204"/>
      <c r="E14" s="204"/>
      <c r="F14" s="4" t="s">
        <v>30</v>
      </c>
      <c r="G14" s="4" t="s">
        <v>31</v>
      </c>
      <c r="H14" s="4" t="s">
        <v>20</v>
      </c>
      <c r="I14" s="4" t="s">
        <v>21</v>
      </c>
      <c r="J14" s="4" t="s">
        <v>22</v>
      </c>
      <c r="K14" s="4" t="s">
        <v>23</v>
      </c>
      <c r="L14" s="20" t="s">
        <v>32</v>
      </c>
      <c r="M14" s="20" t="s">
        <v>20</v>
      </c>
      <c r="N14" s="20" t="s">
        <v>21</v>
      </c>
      <c r="O14" s="20" t="s">
        <v>22</v>
      </c>
      <c r="P14" s="20" t="s">
        <v>24</v>
      </c>
    </row>
    <row r="15" spans="1:16" ht="12.75">
      <c r="A15" s="21">
        <v>1</v>
      </c>
      <c r="B15" s="21">
        <v>2</v>
      </c>
      <c r="C15" s="21">
        <v>3</v>
      </c>
      <c r="D15" s="21">
        <v>4</v>
      </c>
      <c r="E15" s="21">
        <v>5</v>
      </c>
      <c r="F15" s="21">
        <v>6</v>
      </c>
      <c r="G15" s="21">
        <v>7</v>
      </c>
      <c r="H15" s="21">
        <v>8</v>
      </c>
      <c r="I15" s="21">
        <v>9</v>
      </c>
      <c r="J15" s="21">
        <v>10</v>
      </c>
      <c r="K15" s="21">
        <v>11</v>
      </c>
      <c r="L15" s="21">
        <v>12</v>
      </c>
      <c r="M15" s="21">
        <v>13</v>
      </c>
      <c r="N15" s="21">
        <v>14</v>
      </c>
      <c r="O15" s="21">
        <v>15</v>
      </c>
      <c r="P15" s="21">
        <v>16</v>
      </c>
    </row>
    <row r="16" spans="1:16" ht="12.75">
      <c r="A16" s="155"/>
      <c r="B16" s="156"/>
      <c r="C16" s="156"/>
      <c r="D16" s="156"/>
      <c r="E16" s="156"/>
      <c r="F16" s="43"/>
      <c r="G16" s="43"/>
      <c r="H16" s="43"/>
      <c r="I16" s="43"/>
      <c r="J16" s="43"/>
      <c r="K16" s="43"/>
      <c r="L16" s="44"/>
      <c r="M16" s="44"/>
      <c r="N16" s="44"/>
      <c r="O16" s="44"/>
      <c r="P16" s="45"/>
    </row>
    <row r="17" spans="1:16" s="31" customFormat="1" ht="12.75" customHeight="1">
      <c r="A17" s="46"/>
      <c r="B17" s="47"/>
      <c r="C17" s="145" t="s">
        <v>130</v>
      </c>
      <c r="D17" s="64"/>
      <c r="E17" s="68"/>
      <c r="F17" s="49"/>
      <c r="G17" s="49"/>
      <c r="H17" s="64"/>
      <c r="I17" s="57"/>
      <c r="J17" s="58"/>
      <c r="K17" s="50"/>
      <c r="L17" s="50"/>
      <c r="M17" s="50"/>
      <c r="N17" s="50"/>
      <c r="O17" s="50"/>
      <c r="P17" s="51"/>
    </row>
    <row r="18" spans="1:16" s="31" customFormat="1" ht="12.75" customHeight="1">
      <c r="A18" s="46">
        <v>1</v>
      </c>
      <c r="B18" s="47"/>
      <c r="C18" s="60" t="s">
        <v>143</v>
      </c>
      <c r="D18" s="64" t="s">
        <v>57</v>
      </c>
      <c r="E18" s="64">
        <v>4</v>
      </c>
      <c r="F18" s="49"/>
      <c r="G18" s="49"/>
      <c r="H18" s="61"/>
      <c r="I18" s="61"/>
      <c r="J18" s="61"/>
      <c r="K18" s="50"/>
      <c r="L18" s="50"/>
      <c r="M18" s="50"/>
      <c r="N18" s="50"/>
      <c r="O18" s="50"/>
      <c r="P18" s="51"/>
    </row>
    <row r="19" spans="1:16" s="31" customFormat="1" ht="25.5" customHeight="1">
      <c r="A19" s="46">
        <v>2</v>
      </c>
      <c r="B19" s="47"/>
      <c r="C19" s="60" t="s">
        <v>158</v>
      </c>
      <c r="D19" s="64" t="s">
        <v>42</v>
      </c>
      <c r="E19" s="64">
        <f>'apjomi(iekšējie)'!H9</f>
        <v>44.400000000000006</v>
      </c>
      <c r="F19" s="49"/>
      <c r="G19" s="49"/>
      <c r="H19" s="61"/>
      <c r="I19" s="61"/>
      <c r="J19" s="61"/>
      <c r="K19" s="50"/>
      <c r="L19" s="50"/>
      <c r="M19" s="50"/>
      <c r="N19" s="50"/>
      <c r="O19" s="50"/>
      <c r="P19" s="51"/>
    </row>
    <row r="20" spans="1:16" s="31" customFormat="1" ht="27" customHeight="1">
      <c r="A20" s="46">
        <v>3</v>
      </c>
      <c r="B20" s="47"/>
      <c r="C20" s="60" t="s">
        <v>131</v>
      </c>
      <c r="D20" s="64" t="s">
        <v>42</v>
      </c>
      <c r="E20" s="64">
        <f>'apjomi(iekšējie)'!H9</f>
        <v>44.400000000000006</v>
      </c>
      <c r="F20" s="49"/>
      <c r="G20" s="49"/>
      <c r="H20" s="61"/>
      <c r="I20" s="61"/>
      <c r="J20" s="61"/>
      <c r="K20" s="50"/>
      <c r="L20" s="50"/>
      <c r="M20" s="50"/>
      <c r="N20" s="50"/>
      <c r="O20" s="50"/>
      <c r="P20" s="51"/>
    </row>
    <row r="21" spans="1:16" s="31" customFormat="1" ht="37.5" customHeight="1">
      <c r="A21" s="46">
        <v>4</v>
      </c>
      <c r="B21" s="48"/>
      <c r="C21" s="60" t="s">
        <v>132</v>
      </c>
      <c r="D21" s="64" t="s">
        <v>101</v>
      </c>
      <c r="E21" s="68">
        <v>16</v>
      </c>
      <c r="F21" s="49"/>
      <c r="G21" s="49"/>
      <c r="H21" s="64"/>
      <c r="I21" s="57"/>
      <c r="J21" s="58"/>
      <c r="K21" s="50"/>
      <c r="L21" s="50"/>
      <c r="M21" s="50"/>
      <c r="N21" s="50"/>
      <c r="O21" s="50"/>
      <c r="P21" s="51"/>
    </row>
    <row r="22" spans="1:16" s="31" customFormat="1" ht="24.75" customHeight="1">
      <c r="A22" s="46">
        <v>5</v>
      </c>
      <c r="B22" s="63"/>
      <c r="C22" s="129" t="s">
        <v>102</v>
      </c>
      <c r="D22" s="48" t="s">
        <v>43</v>
      </c>
      <c r="E22" s="69">
        <v>8</v>
      </c>
      <c r="F22" s="49"/>
      <c r="G22" s="49"/>
      <c r="H22" s="64"/>
      <c r="I22" s="64"/>
      <c r="J22" s="64"/>
      <c r="K22" s="50"/>
      <c r="L22" s="50"/>
      <c r="M22" s="50"/>
      <c r="N22" s="50"/>
      <c r="O22" s="50"/>
      <c r="P22" s="51"/>
    </row>
    <row r="23" spans="1:16" s="31" customFormat="1" ht="26.25" customHeight="1">
      <c r="A23" s="46"/>
      <c r="B23" s="47"/>
      <c r="C23" s="72" t="s">
        <v>103</v>
      </c>
      <c r="D23" s="64" t="s">
        <v>56</v>
      </c>
      <c r="E23" s="68">
        <f>E22/8</f>
        <v>1</v>
      </c>
      <c r="F23" s="49"/>
      <c r="G23" s="49"/>
      <c r="H23" s="64"/>
      <c r="I23" s="57"/>
      <c r="J23" s="58"/>
      <c r="K23" s="50"/>
      <c r="L23" s="50"/>
      <c r="M23" s="50"/>
      <c r="N23" s="50"/>
      <c r="O23" s="50"/>
      <c r="P23" s="51"/>
    </row>
    <row r="24" spans="1:16" s="31" customFormat="1" ht="12.75">
      <c r="A24" s="157"/>
      <c r="B24" s="158"/>
      <c r="C24" s="128" t="s">
        <v>86</v>
      </c>
      <c r="D24" s="158"/>
      <c r="E24" s="158"/>
      <c r="F24" s="123"/>
      <c r="G24" s="123"/>
      <c r="H24" s="123"/>
      <c r="I24" s="123"/>
      <c r="J24" s="123"/>
      <c r="K24" s="50"/>
      <c r="L24" s="50"/>
      <c r="M24" s="50"/>
      <c r="N24" s="50"/>
      <c r="O24" s="50"/>
      <c r="P24" s="51"/>
    </row>
    <row r="25" spans="1:16" s="31" customFormat="1" ht="45">
      <c r="A25" s="73">
        <v>1</v>
      </c>
      <c r="B25" s="74"/>
      <c r="C25" s="81" t="s">
        <v>162</v>
      </c>
      <c r="D25" s="74" t="s">
        <v>42</v>
      </c>
      <c r="E25" s="79">
        <f>0.6*3*2*1</f>
        <v>3.5999999999999996</v>
      </c>
      <c r="F25" s="49"/>
      <c r="G25" s="49"/>
      <c r="H25" s="50"/>
      <c r="I25" s="50"/>
      <c r="J25" s="50"/>
      <c r="K25" s="50"/>
      <c r="L25" s="50"/>
      <c r="M25" s="50"/>
      <c r="N25" s="50"/>
      <c r="O25" s="50"/>
      <c r="P25" s="51"/>
    </row>
    <row r="26" spans="1:16" s="31" customFormat="1" ht="40.5" customHeight="1">
      <c r="A26" s="73">
        <v>2</v>
      </c>
      <c r="B26" s="74"/>
      <c r="C26" s="81" t="s">
        <v>136</v>
      </c>
      <c r="D26" s="74" t="s">
        <v>42</v>
      </c>
      <c r="E26" s="79">
        <f>'apjomi(iekšējie)'!O9+3.6</f>
        <v>147.06</v>
      </c>
      <c r="F26" s="49"/>
      <c r="G26" s="49"/>
      <c r="H26" s="64"/>
      <c r="I26" s="64"/>
      <c r="J26" s="64"/>
      <c r="K26" s="50"/>
      <c r="L26" s="50"/>
      <c r="M26" s="50"/>
      <c r="N26" s="50"/>
      <c r="O26" s="50"/>
      <c r="P26" s="51"/>
    </row>
    <row r="27" spans="1:16" s="31" customFormat="1" ht="13.5" customHeight="1">
      <c r="A27" s="73"/>
      <c r="B27" s="74"/>
      <c r="C27" s="75" t="s">
        <v>111</v>
      </c>
      <c r="D27" s="74" t="s">
        <v>49</v>
      </c>
      <c r="E27" s="79">
        <f>E26*0.1</f>
        <v>14.706000000000001</v>
      </c>
      <c r="F27" s="78"/>
      <c r="G27" s="78"/>
      <c r="H27" s="82"/>
      <c r="I27" s="82"/>
      <c r="J27" s="82"/>
      <c r="K27" s="50"/>
      <c r="L27" s="50"/>
      <c r="M27" s="50"/>
      <c r="N27" s="50"/>
      <c r="O27" s="50"/>
      <c r="P27" s="51"/>
    </row>
    <row r="28" spans="1:16" s="31" customFormat="1" ht="12.75" customHeight="1">
      <c r="A28" s="73"/>
      <c r="B28" s="74"/>
      <c r="C28" s="75" t="s">
        <v>112</v>
      </c>
      <c r="D28" s="74" t="s">
        <v>50</v>
      </c>
      <c r="E28" s="76">
        <f>E26*1.2</f>
        <v>176.472</v>
      </c>
      <c r="F28" s="77"/>
      <c r="G28" s="78"/>
      <c r="H28" s="79"/>
      <c r="I28" s="79"/>
      <c r="J28" s="80"/>
      <c r="K28" s="50"/>
      <c r="L28" s="50"/>
      <c r="M28" s="50"/>
      <c r="N28" s="50"/>
      <c r="O28" s="50"/>
      <c r="P28" s="51"/>
    </row>
    <row r="29" spans="1:16" s="31" customFormat="1" ht="12.75" customHeight="1">
      <c r="A29" s="73"/>
      <c r="B29" s="74"/>
      <c r="C29" s="75" t="s">
        <v>61</v>
      </c>
      <c r="D29" s="74" t="s">
        <v>44</v>
      </c>
      <c r="E29" s="76">
        <v>1</v>
      </c>
      <c r="F29" s="77"/>
      <c r="G29" s="78"/>
      <c r="H29" s="79"/>
      <c r="I29" s="79"/>
      <c r="J29" s="80"/>
      <c r="K29" s="50"/>
      <c r="L29" s="50"/>
      <c r="M29" s="50"/>
      <c r="N29" s="50"/>
      <c r="O29" s="50"/>
      <c r="P29" s="51"/>
    </row>
    <row r="30" spans="1:16" s="31" customFormat="1" ht="24" customHeight="1">
      <c r="A30" s="73"/>
      <c r="B30" s="74"/>
      <c r="C30" s="81" t="s">
        <v>159</v>
      </c>
      <c r="D30" s="74" t="s">
        <v>42</v>
      </c>
      <c r="E30" s="76">
        <f>'apjomi(iekšējie)'!O9-E37+3.6</f>
        <v>143.06</v>
      </c>
      <c r="F30" s="49"/>
      <c r="G30" s="49"/>
      <c r="H30" s="64"/>
      <c r="I30" s="64"/>
      <c r="J30" s="64"/>
      <c r="K30" s="50"/>
      <c r="L30" s="50"/>
      <c r="M30" s="50"/>
      <c r="N30" s="50"/>
      <c r="O30" s="50"/>
      <c r="P30" s="51"/>
    </row>
    <row r="31" spans="1:16" s="31" customFormat="1" ht="12.75" customHeight="1">
      <c r="A31" s="73"/>
      <c r="B31" s="74"/>
      <c r="C31" s="75" t="s">
        <v>161</v>
      </c>
      <c r="D31" s="74" t="s">
        <v>51</v>
      </c>
      <c r="E31" s="76">
        <f>E30/20</f>
        <v>7.1530000000000005</v>
      </c>
      <c r="F31" s="49"/>
      <c r="G31" s="49"/>
      <c r="H31" s="64"/>
      <c r="I31" s="64"/>
      <c r="J31" s="64"/>
      <c r="K31" s="50"/>
      <c r="L31" s="50"/>
      <c r="M31" s="50"/>
      <c r="N31" s="50"/>
      <c r="O31" s="50"/>
      <c r="P31" s="51"/>
    </row>
    <row r="32" spans="1:16" s="31" customFormat="1" ht="12.75" customHeight="1">
      <c r="A32" s="73"/>
      <c r="B32" s="74"/>
      <c r="C32" s="75" t="s">
        <v>160</v>
      </c>
      <c r="D32" s="74" t="s">
        <v>42</v>
      </c>
      <c r="E32" s="76">
        <f>E30*1.2</f>
        <v>171.672</v>
      </c>
      <c r="F32" s="49"/>
      <c r="G32" s="49"/>
      <c r="H32" s="64"/>
      <c r="I32" s="64"/>
      <c r="J32" s="64"/>
      <c r="K32" s="50"/>
      <c r="L32" s="50"/>
      <c r="M32" s="50"/>
      <c r="N32" s="50"/>
      <c r="O32" s="50"/>
      <c r="P32" s="51"/>
    </row>
    <row r="33" spans="1:16" s="31" customFormat="1" ht="24.75" customHeight="1">
      <c r="A33" s="73">
        <v>3</v>
      </c>
      <c r="B33" s="74"/>
      <c r="C33" s="81" t="s">
        <v>113</v>
      </c>
      <c r="D33" s="74" t="s">
        <v>42</v>
      </c>
      <c r="E33" s="146">
        <f>'apjomi(iekšējie)'!P9+3.6</f>
        <v>143.06</v>
      </c>
      <c r="F33" s="49"/>
      <c r="G33" s="49"/>
      <c r="H33" s="64"/>
      <c r="I33" s="64"/>
      <c r="J33" s="64"/>
      <c r="K33" s="50"/>
      <c r="L33" s="50"/>
      <c r="M33" s="50"/>
      <c r="N33" s="50"/>
      <c r="O33" s="50"/>
      <c r="P33" s="51"/>
    </row>
    <row r="34" spans="1:16" s="31" customFormat="1" ht="13.5" customHeight="1">
      <c r="A34" s="73"/>
      <c r="B34" s="74"/>
      <c r="C34" s="75" t="s">
        <v>60</v>
      </c>
      <c r="D34" s="74" t="s">
        <v>49</v>
      </c>
      <c r="E34" s="76">
        <f>E33*0.15</f>
        <v>21.459</v>
      </c>
      <c r="F34" s="78"/>
      <c r="G34" s="78"/>
      <c r="H34" s="82"/>
      <c r="I34" s="82"/>
      <c r="J34" s="82"/>
      <c r="K34" s="50"/>
      <c r="L34" s="50"/>
      <c r="M34" s="50"/>
      <c r="N34" s="50"/>
      <c r="O34" s="50"/>
      <c r="P34" s="51"/>
    </row>
    <row r="35" spans="1:16" s="31" customFormat="1" ht="12.75" customHeight="1">
      <c r="A35" s="73"/>
      <c r="B35" s="74"/>
      <c r="C35" s="75" t="s">
        <v>114</v>
      </c>
      <c r="D35" s="74" t="s">
        <v>49</v>
      </c>
      <c r="E35" s="76">
        <f>E33*0.25</f>
        <v>35.765</v>
      </c>
      <c r="F35" s="77"/>
      <c r="G35" s="78"/>
      <c r="H35" s="79"/>
      <c r="I35" s="79"/>
      <c r="J35" s="80"/>
      <c r="K35" s="50"/>
      <c r="L35" s="50"/>
      <c r="M35" s="50"/>
      <c r="N35" s="50"/>
      <c r="O35" s="50"/>
      <c r="P35" s="51"/>
    </row>
    <row r="36" spans="1:16" s="31" customFormat="1" ht="12.75" customHeight="1">
      <c r="A36" s="73"/>
      <c r="B36" s="74"/>
      <c r="C36" s="75" t="s">
        <v>61</v>
      </c>
      <c r="D36" s="74" t="s">
        <v>44</v>
      </c>
      <c r="E36" s="76">
        <v>1</v>
      </c>
      <c r="F36" s="77"/>
      <c r="G36" s="78"/>
      <c r="H36" s="79"/>
      <c r="I36" s="79"/>
      <c r="J36" s="80"/>
      <c r="K36" s="50"/>
      <c r="L36" s="50"/>
      <c r="M36" s="50"/>
      <c r="N36" s="50"/>
      <c r="O36" s="50"/>
      <c r="P36" s="51"/>
    </row>
    <row r="37" spans="1:16" s="31" customFormat="1" ht="12.75" customHeight="1">
      <c r="A37" s="46">
        <v>4</v>
      </c>
      <c r="B37" s="47"/>
      <c r="C37" s="60" t="s">
        <v>115</v>
      </c>
      <c r="D37" s="48" t="s">
        <v>42</v>
      </c>
      <c r="E37" s="69">
        <v>4</v>
      </c>
      <c r="F37" s="49"/>
      <c r="G37" s="49"/>
      <c r="H37" s="64"/>
      <c r="I37" s="64"/>
      <c r="J37" s="64"/>
      <c r="K37" s="64"/>
      <c r="L37" s="50"/>
      <c r="M37" s="50"/>
      <c r="N37" s="50"/>
      <c r="O37" s="50"/>
      <c r="P37" s="51"/>
    </row>
    <row r="38" spans="1:16" s="31" customFormat="1" ht="12.75" customHeight="1">
      <c r="A38" s="46"/>
      <c r="B38" s="47"/>
      <c r="C38" s="62" t="s">
        <v>63</v>
      </c>
      <c r="D38" s="48" t="s">
        <v>49</v>
      </c>
      <c r="E38" s="69">
        <f>E37*0.1</f>
        <v>0.4</v>
      </c>
      <c r="F38" s="49"/>
      <c r="G38" s="49"/>
      <c r="H38" s="64"/>
      <c r="I38" s="64"/>
      <c r="J38" s="64"/>
      <c r="K38" s="64"/>
      <c r="L38" s="50"/>
      <c r="M38" s="50"/>
      <c r="N38" s="50"/>
      <c r="O38" s="50"/>
      <c r="P38" s="51"/>
    </row>
    <row r="39" spans="1:16" s="31" customFormat="1" ht="12.75" customHeight="1">
      <c r="A39" s="46"/>
      <c r="B39" s="63"/>
      <c r="C39" s="62" t="s">
        <v>87</v>
      </c>
      <c r="D39" s="48" t="s">
        <v>50</v>
      </c>
      <c r="E39" s="69">
        <f>E37*4.5</f>
        <v>18</v>
      </c>
      <c r="F39" s="49"/>
      <c r="G39" s="49"/>
      <c r="H39" s="64"/>
      <c r="I39" s="64"/>
      <c r="J39" s="64"/>
      <c r="K39" s="64"/>
      <c r="L39" s="50"/>
      <c r="M39" s="50"/>
      <c r="N39" s="50"/>
      <c r="O39" s="50"/>
      <c r="P39" s="51"/>
    </row>
    <row r="40" spans="1:16" s="31" customFormat="1" ht="12.75" customHeight="1">
      <c r="A40" s="46"/>
      <c r="B40" s="63"/>
      <c r="C40" s="62" t="s">
        <v>88</v>
      </c>
      <c r="D40" s="48" t="s">
        <v>50</v>
      </c>
      <c r="E40" s="69">
        <f>E37*0.3</f>
        <v>1.2</v>
      </c>
      <c r="F40" s="49"/>
      <c r="G40" s="49"/>
      <c r="H40" s="64"/>
      <c r="I40" s="64"/>
      <c r="J40" s="64"/>
      <c r="K40" s="64"/>
      <c r="L40" s="50"/>
      <c r="M40" s="50"/>
      <c r="N40" s="50"/>
      <c r="O40" s="50"/>
      <c r="P40" s="51"/>
    </row>
    <row r="41" spans="1:16" s="31" customFormat="1" ht="12.75" customHeight="1">
      <c r="A41" s="46"/>
      <c r="B41" s="48"/>
      <c r="C41" s="62" t="s">
        <v>90</v>
      </c>
      <c r="D41" s="48" t="s">
        <v>42</v>
      </c>
      <c r="E41" s="69">
        <f>E37*1.25</f>
        <v>5</v>
      </c>
      <c r="F41" s="50"/>
      <c r="G41" s="49"/>
      <c r="H41" s="64"/>
      <c r="I41" s="64"/>
      <c r="J41" s="64"/>
      <c r="K41" s="64"/>
      <c r="L41" s="50"/>
      <c r="M41" s="50"/>
      <c r="N41" s="50"/>
      <c r="O41" s="50"/>
      <c r="P41" s="51"/>
    </row>
    <row r="42" spans="1:16" s="31" customFormat="1" ht="12.75" customHeight="1">
      <c r="A42" s="73"/>
      <c r="B42" s="74"/>
      <c r="C42" s="62" t="s">
        <v>89</v>
      </c>
      <c r="D42" s="48" t="s">
        <v>44</v>
      </c>
      <c r="E42" s="69">
        <v>1</v>
      </c>
      <c r="F42" s="77"/>
      <c r="G42" s="78"/>
      <c r="H42" s="64"/>
      <c r="I42" s="64"/>
      <c r="J42" s="64"/>
      <c r="K42" s="64"/>
      <c r="L42" s="50"/>
      <c r="M42" s="50"/>
      <c r="N42" s="50"/>
      <c r="O42" s="50"/>
      <c r="P42" s="51"/>
    </row>
    <row r="43" spans="1:16" s="31" customFormat="1" ht="12.75" customHeight="1">
      <c r="A43" s="46"/>
      <c r="B43" s="47"/>
      <c r="C43" s="145" t="s">
        <v>133</v>
      </c>
      <c r="D43" s="64"/>
      <c r="E43" s="68"/>
      <c r="F43" s="49"/>
      <c r="G43" s="49"/>
      <c r="H43" s="64"/>
      <c r="I43" s="57"/>
      <c r="J43" s="58"/>
      <c r="K43" s="50"/>
      <c r="L43" s="50"/>
      <c r="M43" s="50"/>
      <c r="N43" s="50"/>
      <c r="O43" s="50"/>
      <c r="P43" s="51"/>
    </row>
    <row r="44" spans="1:16" s="31" customFormat="1" ht="35.25" customHeight="1">
      <c r="A44" s="46">
        <v>1</v>
      </c>
      <c r="B44" s="122"/>
      <c r="C44" s="65" t="s">
        <v>120</v>
      </c>
      <c r="D44" s="48" t="s">
        <v>42</v>
      </c>
      <c r="E44" s="69">
        <f>'apjomi(iekšējie)'!R9</f>
        <v>44.400000000000006</v>
      </c>
      <c r="F44" s="49"/>
      <c r="G44" s="49"/>
      <c r="H44" s="64"/>
      <c r="I44" s="64"/>
      <c r="J44" s="64"/>
      <c r="K44" s="50"/>
      <c r="L44" s="50"/>
      <c r="M44" s="50"/>
      <c r="N44" s="50"/>
      <c r="O44" s="50"/>
      <c r="P44" s="51"/>
    </row>
    <row r="45" spans="1:16" s="31" customFormat="1" ht="12.75" customHeight="1">
      <c r="A45" s="46"/>
      <c r="B45" s="47"/>
      <c r="C45" s="62" t="s">
        <v>46</v>
      </c>
      <c r="D45" s="48" t="s">
        <v>49</v>
      </c>
      <c r="E45" s="69">
        <f>E44*0.15</f>
        <v>6.660000000000001</v>
      </c>
      <c r="F45" s="49"/>
      <c r="G45" s="49"/>
      <c r="H45" s="64"/>
      <c r="I45" s="64"/>
      <c r="J45" s="64"/>
      <c r="K45" s="50"/>
      <c r="L45" s="50"/>
      <c r="M45" s="50"/>
      <c r="N45" s="50"/>
      <c r="O45" s="50"/>
      <c r="P45" s="51"/>
    </row>
    <row r="46" spans="1:16" s="31" customFormat="1" ht="25.5" customHeight="1">
      <c r="A46" s="46"/>
      <c r="B46" s="47"/>
      <c r="C46" s="62" t="s">
        <v>100</v>
      </c>
      <c r="D46" s="48" t="s">
        <v>50</v>
      </c>
      <c r="E46" s="147">
        <f>E44*5</f>
        <v>222.00000000000003</v>
      </c>
      <c r="F46" s="49"/>
      <c r="G46" s="49"/>
      <c r="H46" s="64"/>
      <c r="I46" s="64"/>
      <c r="J46" s="64"/>
      <c r="K46" s="50"/>
      <c r="L46" s="50"/>
      <c r="M46" s="50"/>
      <c r="N46" s="50"/>
      <c r="O46" s="50"/>
      <c r="P46" s="51"/>
    </row>
    <row r="47" spans="1:16" s="31" customFormat="1" ht="12.75" customHeight="1">
      <c r="A47" s="46"/>
      <c r="B47" s="63"/>
      <c r="C47" s="62" t="s">
        <v>61</v>
      </c>
      <c r="D47" s="64" t="s">
        <v>44</v>
      </c>
      <c r="E47" s="68">
        <v>1</v>
      </c>
      <c r="F47" s="49"/>
      <c r="G47" s="49"/>
      <c r="H47" s="64"/>
      <c r="I47" s="57"/>
      <c r="J47" s="58"/>
      <c r="K47" s="50"/>
      <c r="L47" s="50"/>
      <c r="M47" s="50"/>
      <c r="N47" s="50"/>
      <c r="O47" s="50"/>
      <c r="P47" s="51"/>
    </row>
    <row r="48" spans="1:16" s="31" customFormat="1" ht="51" customHeight="1">
      <c r="A48" s="46">
        <v>2</v>
      </c>
      <c r="B48" s="47"/>
      <c r="C48" s="60" t="s">
        <v>134</v>
      </c>
      <c r="D48" s="64" t="s">
        <v>42</v>
      </c>
      <c r="E48" s="68">
        <f>E44</f>
        <v>44.400000000000006</v>
      </c>
      <c r="F48" s="49"/>
      <c r="G48" s="49"/>
      <c r="H48" s="64"/>
      <c r="I48" s="64"/>
      <c r="J48" s="64"/>
      <c r="K48" s="50"/>
      <c r="L48" s="50"/>
      <c r="M48" s="50"/>
      <c r="N48" s="50"/>
      <c r="O48" s="50"/>
      <c r="P48" s="51"/>
    </row>
    <row r="49" spans="1:16" s="31" customFormat="1" ht="12.75" customHeight="1">
      <c r="A49" s="46"/>
      <c r="B49" s="47"/>
      <c r="C49" s="62" t="s">
        <v>46</v>
      </c>
      <c r="D49" s="64" t="s">
        <v>49</v>
      </c>
      <c r="E49" s="68">
        <f>E48*0.1</f>
        <v>4.44</v>
      </c>
      <c r="F49" s="49"/>
      <c r="G49" s="49"/>
      <c r="H49" s="64"/>
      <c r="I49" s="64"/>
      <c r="J49" s="58"/>
      <c r="K49" s="50"/>
      <c r="L49" s="50"/>
      <c r="M49" s="50"/>
      <c r="N49" s="50"/>
      <c r="O49" s="50"/>
      <c r="P49" s="51"/>
    </row>
    <row r="50" spans="1:16" s="31" customFormat="1" ht="12.75" customHeight="1">
      <c r="A50" s="46"/>
      <c r="B50" s="63"/>
      <c r="C50" s="72" t="s">
        <v>45</v>
      </c>
      <c r="D50" s="48" t="s">
        <v>50</v>
      </c>
      <c r="E50" s="69">
        <f>E48*0.7</f>
        <v>31.080000000000002</v>
      </c>
      <c r="F50" s="49"/>
      <c r="G50" s="49"/>
      <c r="H50" s="64"/>
      <c r="I50" s="64"/>
      <c r="J50" s="64"/>
      <c r="K50" s="50"/>
      <c r="L50" s="50"/>
      <c r="M50" s="50"/>
      <c r="N50" s="50"/>
      <c r="O50" s="50"/>
      <c r="P50" s="51"/>
    </row>
    <row r="51" spans="1:16" s="31" customFormat="1" ht="24.75" customHeight="1">
      <c r="A51" s="46"/>
      <c r="B51" s="63"/>
      <c r="C51" s="62" t="s">
        <v>47</v>
      </c>
      <c r="D51" s="64" t="s">
        <v>49</v>
      </c>
      <c r="E51" s="68">
        <f>E48*0.1</f>
        <v>4.44</v>
      </c>
      <c r="F51" s="49"/>
      <c r="G51" s="49"/>
      <c r="H51" s="64"/>
      <c r="I51" s="57"/>
      <c r="J51" s="58"/>
      <c r="K51" s="50"/>
      <c r="L51" s="50"/>
      <c r="M51" s="50"/>
      <c r="N51" s="50"/>
      <c r="O51" s="50"/>
      <c r="P51" s="51"/>
    </row>
    <row r="52" spans="1:16" s="31" customFormat="1" ht="12.75" customHeight="1">
      <c r="A52" s="46"/>
      <c r="B52" s="48"/>
      <c r="C52" s="62" t="s">
        <v>52</v>
      </c>
      <c r="D52" s="48" t="s">
        <v>51</v>
      </c>
      <c r="E52" s="57">
        <v>2</v>
      </c>
      <c r="F52" s="50"/>
      <c r="G52" s="49"/>
      <c r="H52" s="57"/>
      <c r="I52" s="57"/>
      <c r="J52" s="58"/>
      <c r="K52" s="50"/>
      <c r="L52" s="50"/>
      <c r="M52" s="50"/>
      <c r="N52" s="50"/>
      <c r="O52" s="50"/>
      <c r="P52" s="51"/>
    </row>
    <row r="53" spans="1:16" s="31" customFormat="1" ht="12.75" customHeight="1">
      <c r="A53" s="73"/>
      <c r="B53" s="74"/>
      <c r="C53" s="75" t="s">
        <v>48</v>
      </c>
      <c r="D53" s="74" t="s">
        <v>42</v>
      </c>
      <c r="E53" s="79">
        <f>E48*1.35</f>
        <v>59.94000000000001</v>
      </c>
      <c r="F53" s="77"/>
      <c r="G53" s="78"/>
      <c r="H53" s="79"/>
      <c r="I53" s="79"/>
      <c r="J53" s="80"/>
      <c r="K53" s="50"/>
      <c r="L53" s="50"/>
      <c r="M53" s="50"/>
      <c r="N53" s="50"/>
      <c r="O53" s="50"/>
      <c r="P53" s="51"/>
    </row>
    <row r="54" spans="1:16" s="31" customFormat="1" ht="27" customHeight="1">
      <c r="A54" s="46"/>
      <c r="B54" s="47"/>
      <c r="C54" s="72" t="s">
        <v>53</v>
      </c>
      <c r="D54" s="64" t="s">
        <v>44</v>
      </c>
      <c r="E54" s="68">
        <v>1</v>
      </c>
      <c r="F54" s="49"/>
      <c r="G54" s="49"/>
      <c r="H54" s="64"/>
      <c r="I54" s="57"/>
      <c r="J54" s="58"/>
      <c r="K54" s="50"/>
      <c r="L54" s="50"/>
      <c r="M54" s="50"/>
      <c r="N54" s="50"/>
      <c r="O54" s="50"/>
      <c r="P54" s="51"/>
    </row>
    <row r="55" spans="1:16" s="31" customFormat="1" ht="12.75" customHeight="1">
      <c r="A55" s="46"/>
      <c r="B55" s="47"/>
      <c r="C55" s="145" t="s">
        <v>135</v>
      </c>
      <c r="D55" s="64"/>
      <c r="E55" s="68"/>
      <c r="F55" s="49"/>
      <c r="G55" s="49"/>
      <c r="H55" s="64"/>
      <c r="I55" s="57"/>
      <c r="J55" s="58"/>
      <c r="K55" s="50"/>
      <c r="L55" s="50"/>
      <c r="M55" s="50"/>
      <c r="N55" s="50"/>
      <c r="O55" s="50"/>
      <c r="P55" s="51"/>
    </row>
    <row r="56" spans="1:16" s="31" customFormat="1" ht="22.5">
      <c r="A56" s="46">
        <v>1</v>
      </c>
      <c r="B56" s="47"/>
      <c r="C56" s="60" t="s">
        <v>99</v>
      </c>
      <c r="D56" s="64" t="s">
        <v>42</v>
      </c>
      <c r="E56" s="68">
        <f>E44</f>
        <v>44.400000000000006</v>
      </c>
      <c r="F56" s="49"/>
      <c r="G56" s="49"/>
      <c r="H56" s="64"/>
      <c r="I56" s="64"/>
      <c r="J56" s="64"/>
      <c r="K56" s="50"/>
      <c r="L56" s="50"/>
      <c r="M56" s="50"/>
      <c r="N56" s="50"/>
      <c r="O56" s="50"/>
      <c r="P56" s="51"/>
    </row>
    <row r="57" spans="1:16" s="31" customFormat="1" ht="12.75">
      <c r="A57" s="46"/>
      <c r="B57" s="47"/>
      <c r="C57" s="62" t="s">
        <v>97</v>
      </c>
      <c r="D57" s="64" t="s">
        <v>42</v>
      </c>
      <c r="E57" s="68">
        <f>E56</f>
        <v>44.400000000000006</v>
      </c>
      <c r="F57" s="49"/>
      <c r="G57" s="49"/>
      <c r="H57" s="64"/>
      <c r="I57" s="64"/>
      <c r="J57" s="64"/>
      <c r="K57" s="50"/>
      <c r="L57" s="50"/>
      <c r="M57" s="50"/>
      <c r="N57" s="50"/>
      <c r="O57" s="50"/>
      <c r="P57" s="51"/>
    </row>
    <row r="58" spans="1:16" s="31" customFormat="1" ht="12.75">
      <c r="A58" s="46"/>
      <c r="B58" s="47"/>
      <c r="C58" s="62" t="s">
        <v>98</v>
      </c>
      <c r="D58" s="64" t="s">
        <v>42</v>
      </c>
      <c r="E58" s="124">
        <f>E56*1.1</f>
        <v>48.84000000000001</v>
      </c>
      <c r="F58" s="49"/>
      <c r="G58" s="49"/>
      <c r="H58" s="64"/>
      <c r="I58" s="64"/>
      <c r="J58" s="64"/>
      <c r="K58" s="50"/>
      <c r="L58" s="50"/>
      <c r="M58" s="50"/>
      <c r="N58" s="50"/>
      <c r="O58" s="50"/>
      <c r="P58" s="51"/>
    </row>
    <row r="59" spans="1:16" s="31" customFormat="1" ht="12.75" customHeight="1">
      <c r="A59" s="73"/>
      <c r="B59" s="74"/>
      <c r="C59" s="75" t="s">
        <v>61</v>
      </c>
      <c r="D59" s="74" t="s">
        <v>44</v>
      </c>
      <c r="E59" s="76">
        <v>1</v>
      </c>
      <c r="F59" s="77"/>
      <c r="G59" s="78"/>
      <c r="H59" s="79"/>
      <c r="I59" s="79"/>
      <c r="J59" s="80"/>
      <c r="K59" s="50"/>
      <c r="L59" s="50"/>
      <c r="M59" s="50"/>
      <c r="N59" s="50"/>
      <c r="O59" s="50"/>
      <c r="P59" s="51"/>
    </row>
    <row r="60" spans="1:16" s="31" customFormat="1" ht="12.75">
      <c r="A60" s="46"/>
      <c r="B60" s="63"/>
      <c r="C60" s="125" t="s">
        <v>83</v>
      </c>
      <c r="D60" s="64"/>
      <c r="E60" s="68"/>
      <c r="F60" s="49"/>
      <c r="G60" s="49"/>
      <c r="H60" s="64"/>
      <c r="I60" s="64"/>
      <c r="J60" s="64"/>
      <c r="K60" s="64"/>
      <c r="L60" s="50"/>
      <c r="M60" s="50"/>
      <c r="N60" s="50"/>
      <c r="O60" s="50"/>
      <c r="P60" s="51"/>
    </row>
    <row r="61" spans="1:16" s="31" customFormat="1" ht="12.75">
      <c r="A61" s="46">
        <v>1</v>
      </c>
      <c r="B61" s="63"/>
      <c r="C61" s="81" t="s">
        <v>137</v>
      </c>
      <c r="D61" s="74" t="s">
        <v>57</v>
      </c>
      <c r="E61" s="76">
        <v>4</v>
      </c>
      <c r="F61" s="49"/>
      <c r="G61" s="49"/>
      <c r="H61" s="64"/>
      <c r="I61" s="64"/>
      <c r="J61" s="64"/>
      <c r="K61" s="64"/>
      <c r="L61" s="50"/>
      <c r="M61" s="50"/>
      <c r="N61" s="50"/>
      <c r="O61" s="50"/>
      <c r="P61" s="51"/>
    </row>
    <row r="62" spans="1:16" s="31" customFormat="1" ht="12.75">
      <c r="A62" s="46"/>
      <c r="B62" s="63"/>
      <c r="C62" s="75" t="s">
        <v>164</v>
      </c>
      <c r="D62" s="74" t="s">
        <v>57</v>
      </c>
      <c r="E62" s="76">
        <f>E61</f>
        <v>4</v>
      </c>
      <c r="F62" s="49"/>
      <c r="G62" s="49"/>
      <c r="H62" s="64"/>
      <c r="I62" s="64"/>
      <c r="J62" s="64"/>
      <c r="K62" s="64"/>
      <c r="L62" s="50"/>
      <c r="M62" s="50"/>
      <c r="N62" s="50"/>
      <c r="O62" s="50"/>
      <c r="P62" s="51"/>
    </row>
    <row r="63" spans="1:16" s="31" customFormat="1" ht="12.75" customHeight="1">
      <c r="A63" s="46"/>
      <c r="B63" s="63"/>
      <c r="C63" s="62" t="s">
        <v>55</v>
      </c>
      <c r="D63" s="64" t="s">
        <v>44</v>
      </c>
      <c r="E63" s="124">
        <v>1</v>
      </c>
      <c r="F63" s="49"/>
      <c r="G63" s="49"/>
      <c r="H63" s="64"/>
      <c r="I63" s="57"/>
      <c r="J63" s="58"/>
      <c r="K63" s="50"/>
      <c r="L63" s="50"/>
      <c r="M63" s="50"/>
      <c r="N63" s="50"/>
      <c r="O63" s="50"/>
      <c r="P63" s="51"/>
    </row>
    <row r="64" spans="1:16" s="31" customFormat="1" ht="12.75">
      <c r="A64" s="73"/>
      <c r="B64" s="126"/>
      <c r="C64" s="145" t="s">
        <v>116</v>
      </c>
      <c r="D64" s="64"/>
      <c r="E64" s="124"/>
      <c r="F64" s="49"/>
      <c r="G64" s="49"/>
      <c r="H64" s="64"/>
      <c r="I64" s="64"/>
      <c r="J64" s="64"/>
      <c r="K64" s="64"/>
      <c r="L64" s="50"/>
      <c r="M64" s="50"/>
      <c r="N64" s="50"/>
      <c r="O64" s="50"/>
      <c r="P64" s="51"/>
    </row>
    <row r="65" spans="1:16" s="31" customFormat="1" ht="22.5">
      <c r="A65" s="73">
        <v>1</v>
      </c>
      <c r="B65" s="126"/>
      <c r="C65" s="127" t="s">
        <v>138</v>
      </c>
      <c r="D65" s="64" t="s">
        <v>44</v>
      </c>
      <c r="E65" s="124">
        <v>4</v>
      </c>
      <c r="F65" s="49"/>
      <c r="G65" s="49"/>
      <c r="H65" s="64"/>
      <c r="I65" s="64"/>
      <c r="J65" s="64"/>
      <c r="K65" s="64"/>
      <c r="L65" s="50"/>
      <c r="M65" s="50"/>
      <c r="N65" s="50"/>
      <c r="O65" s="50"/>
      <c r="P65" s="51"/>
    </row>
    <row r="66" spans="1:16" s="31" customFormat="1" ht="22.5">
      <c r="A66" s="73">
        <v>2</v>
      </c>
      <c r="B66" s="126"/>
      <c r="C66" s="127" t="s">
        <v>165</v>
      </c>
      <c r="D66" s="64" t="s">
        <v>56</v>
      </c>
      <c r="E66" s="124">
        <v>4</v>
      </c>
      <c r="F66" s="49"/>
      <c r="G66" s="49"/>
      <c r="H66" s="64"/>
      <c r="I66" s="64"/>
      <c r="J66" s="64"/>
      <c r="K66" s="64"/>
      <c r="L66" s="50"/>
      <c r="M66" s="50"/>
      <c r="N66" s="50"/>
      <c r="O66" s="50"/>
      <c r="P66" s="51"/>
    </row>
    <row r="67" spans="1:16" s="31" customFormat="1" ht="22.5">
      <c r="A67" s="73"/>
      <c r="B67" s="126"/>
      <c r="C67" s="75" t="s">
        <v>117</v>
      </c>
      <c r="D67" s="64" t="s">
        <v>56</v>
      </c>
      <c r="E67" s="124">
        <f>E66</f>
        <v>4</v>
      </c>
      <c r="F67" s="49"/>
      <c r="G67" s="49"/>
      <c r="H67" s="64"/>
      <c r="I67" s="64"/>
      <c r="J67" s="64"/>
      <c r="K67" s="64"/>
      <c r="L67" s="50"/>
      <c r="M67" s="50"/>
      <c r="N67" s="50"/>
      <c r="O67" s="50"/>
      <c r="P67" s="51"/>
    </row>
    <row r="68" spans="1:16" s="31" customFormat="1" ht="12.75">
      <c r="A68" s="73"/>
      <c r="B68" s="126"/>
      <c r="C68" s="75" t="s">
        <v>118</v>
      </c>
      <c r="D68" s="64" t="s">
        <v>56</v>
      </c>
      <c r="E68" s="124">
        <f>E67</f>
        <v>4</v>
      </c>
      <c r="F68" s="49"/>
      <c r="G68" s="49"/>
      <c r="H68" s="64"/>
      <c r="I68" s="64"/>
      <c r="J68" s="64"/>
      <c r="K68" s="64"/>
      <c r="L68" s="50"/>
      <c r="M68" s="50"/>
      <c r="N68" s="50"/>
      <c r="O68" s="50"/>
      <c r="P68" s="51"/>
    </row>
    <row r="69" spans="1:16" s="31" customFormat="1" ht="12.75">
      <c r="A69" s="73"/>
      <c r="B69" s="126"/>
      <c r="C69" s="75" t="s">
        <v>119</v>
      </c>
      <c r="D69" s="64" t="s">
        <v>44</v>
      </c>
      <c r="E69" s="124">
        <v>1</v>
      </c>
      <c r="F69" s="49"/>
      <c r="G69" s="49"/>
      <c r="H69" s="64"/>
      <c r="I69" s="64"/>
      <c r="J69" s="64"/>
      <c r="K69" s="64"/>
      <c r="L69" s="50"/>
      <c r="M69" s="50"/>
      <c r="N69" s="50"/>
      <c r="O69" s="50"/>
      <c r="P69" s="51"/>
    </row>
    <row r="70" spans="1:16" s="31" customFormat="1" ht="12.75" customHeight="1">
      <c r="A70" s="46"/>
      <c r="B70" s="47"/>
      <c r="C70" s="145" t="s">
        <v>110</v>
      </c>
      <c r="D70" s="64"/>
      <c r="E70" s="68"/>
      <c r="F70" s="49"/>
      <c r="G70" s="49"/>
      <c r="H70" s="64"/>
      <c r="I70" s="57"/>
      <c r="J70" s="58"/>
      <c r="K70" s="64"/>
      <c r="L70" s="50"/>
      <c r="M70" s="50"/>
      <c r="N70" s="50"/>
      <c r="O70" s="50"/>
      <c r="P70" s="51"/>
    </row>
    <row r="71" spans="1:16" s="31" customFormat="1" ht="12.75">
      <c r="A71" s="73">
        <v>1</v>
      </c>
      <c r="B71" s="126"/>
      <c r="C71" s="81" t="s">
        <v>139</v>
      </c>
      <c r="D71" s="64" t="s">
        <v>44</v>
      </c>
      <c r="E71" s="124">
        <v>4</v>
      </c>
      <c r="F71" s="49"/>
      <c r="G71" s="49"/>
      <c r="H71" s="82"/>
      <c r="I71" s="82"/>
      <c r="J71" s="82"/>
      <c r="K71" s="64"/>
      <c r="L71" s="50"/>
      <c r="M71" s="50"/>
      <c r="N71" s="50"/>
      <c r="O71" s="50"/>
      <c r="P71" s="51"/>
    </row>
    <row r="72" spans="1:16" s="31" customFormat="1" ht="37.5" customHeight="1">
      <c r="A72" s="73">
        <v>2</v>
      </c>
      <c r="B72" s="74"/>
      <c r="C72" s="81" t="s">
        <v>145</v>
      </c>
      <c r="D72" s="74" t="s">
        <v>54</v>
      </c>
      <c r="E72" s="76">
        <f>4*4</f>
        <v>16</v>
      </c>
      <c r="F72" s="49"/>
      <c r="G72" s="49"/>
      <c r="H72" s="64"/>
      <c r="I72" s="64"/>
      <c r="J72" s="64"/>
      <c r="K72" s="50"/>
      <c r="L72" s="50"/>
      <c r="M72" s="50"/>
      <c r="N72" s="50"/>
      <c r="O72" s="50"/>
      <c r="P72" s="51"/>
    </row>
    <row r="73" spans="1:16" s="31" customFormat="1" ht="25.5" customHeight="1">
      <c r="A73" s="73"/>
      <c r="B73" s="74"/>
      <c r="C73" s="75" t="s">
        <v>146</v>
      </c>
      <c r="D73" s="74" t="s">
        <v>54</v>
      </c>
      <c r="E73" s="76">
        <f>E72*1.1</f>
        <v>17.6</v>
      </c>
      <c r="F73" s="77"/>
      <c r="G73" s="78"/>
      <c r="H73" s="79"/>
      <c r="I73" s="79"/>
      <c r="J73" s="80"/>
      <c r="K73" s="50"/>
      <c r="L73" s="50"/>
      <c r="M73" s="50"/>
      <c r="N73" s="50"/>
      <c r="O73" s="50"/>
      <c r="P73" s="51"/>
    </row>
    <row r="74" spans="1:16" s="31" customFormat="1" ht="12.75" customHeight="1">
      <c r="A74" s="46"/>
      <c r="B74" s="63"/>
      <c r="C74" s="62" t="s">
        <v>55</v>
      </c>
      <c r="D74" s="64" t="s">
        <v>44</v>
      </c>
      <c r="E74" s="68">
        <v>1</v>
      </c>
      <c r="F74" s="49"/>
      <c r="G74" s="49"/>
      <c r="H74" s="64"/>
      <c r="I74" s="57"/>
      <c r="J74" s="58"/>
      <c r="K74" s="50"/>
      <c r="L74" s="50"/>
      <c r="M74" s="50"/>
      <c r="N74" s="50"/>
      <c r="O74" s="50"/>
      <c r="P74" s="51"/>
    </row>
    <row r="75" spans="1:16" s="154" customFormat="1" ht="24.75" customHeight="1">
      <c r="A75" s="163">
        <v>3</v>
      </c>
      <c r="B75" s="164"/>
      <c r="C75" s="165" t="s">
        <v>163</v>
      </c>
      <c r="D75" s="166" t="s">
        <v>44</v>
      </c>
      <c r="E75" s="167">
        <v>1</v>
      </c>
      <c r="F75" s="168"/>
      <c r="G75" s="168"/>
      <c r="H75" s="166"/>
      <c r="I75" s="166"/>
      <c r="J75" s="166"/>
      <c r="K75" s="166"/>
      <c r="L75" s="169"/>
      <c r="M75" s="169"/>
      <c r="N75" s="169"/>
      <c r="O75" s="169"/>
      <c r="P75" s="170"/>
    </row>
    <row r="76" spans="1:16" s="154" customFormat="1" ht="22.5">
      <c r="A76" s="163">
        <v>4</v>
      </c>
      <c r="B76" s="171"/>
      <c r="C76" s="165" t="s">
        <v>140</v>
      </c>
      <c r="D76" s="166" t="s">
        <v>44</v>
      </c>
      <c r="E76" s="167">
        <v>4</v>
      </c>
      <c r="F76" s="168"/>
      <c r="G76" s="168"/>
      <c r="H76" s="172"/>
      <c r="I76" s="172"/>
      <c r="J76" s="172"/>
      <c r="K76" s="166"/>
      <c r="L76" s="169"/>
      <c r="M76" s="169"/>
      <c r="N76" s="169"/>
      <c r="O76" s="169"/>
      <c r="P76" s="170"/>
    </row>
    <row r="77" spans="1:16" ht="12.75">
      <c r="A77" s="52"/>
      <c r="B77" s="53"/>
      <c r="C77" s="53"/>
      <c r="D77" s="53"/>
      <c r="E77" s="53"/>
      <c r="F77" s="54"/>
      <c r="G77" s="54"/>
      <c r="H77" s="54"/>
      <c r="I77" s="54"/>
      <c r="J77" s="54"/>
      <c r="K77" s="54"/>
      <c r="L77" s="55"/>
      <c r="M77" s="55"/>
      <c r="N77" s="55"/>
      <c r="O77" s="55"/>
      <c r="P77" s="56"/>
    </row>
    <row r="78" spans="1:16" ht="12.75">
      <c r="A78" s="210" t="s">
        <v>25</v>
      </c>
      <c r="B78" s="211"/>
      <c r="C78" s="211"/>
      <c r="D78" s="211"/>
      <c r="E78" s="211"/>
      <c r="F78" s="211"/>
      <c r="G78" s="211"/>
      <c r="H78" s="211"/>
      <c r="I78" s="211"/>
      <c r="J78" s="211"/>
      <c r="K78" s="22"/>
      <c r="L78" s="23">
        <f>SUM(L17:L77)</f>
        <v>0</v>
      </c>
      <c r="M78" s="23">
        <f>SUM(M17:M77)</f>
        <v>0</v>
      </c>
      <c r="N78" s="23">
        <f>SUM(N17:N77)</f>
        <v>0</v>
      </c>
      <c r="O78" s="23">
        <f>SUM(O17:O77)</f>
        <v>0</v>
      </c>
      <c r="P78" s="23">
        <f>SUM(P17:P77)</f>
        <v>0</v>
      </c>
    </row>
    <row r="79" spans="1:16" ht="12.75">
      <c r="A79" s="210" t="s">
        <v>26</v>
      </c>
      <c r="B79" s="211"/>
      <c r="C79" s="211"/>
      <c r="D79" s="211"/>
      <c r="E79" s="211"/>
      <c r="F79" s="211"/>
      <c r="G79" s="211"/>
      <c r="H79" s="211"/>
      <c r="I79" s="211"/>
      <c r="J79" s="211"/>
      <c r="K79" s="24" t="s">
        <v>186</v>
      </c>
      <c r="L79" s="23"/>
      <c r="M79" s="23"/>
      <c r="N79" s="25"/>
      <c r="O79" s="25"/>
      <c r="P79" s="25"/>
    </row>
    <row r="80" spans="1:16" ht="12.75">
      <c r="A80" s="210" t="s">
        <v>27</v>
      </c>
      <c r="B80" s="211"/>
      <c r="C80" s="211"/>
      <c r="D80" s="211"/>
      <c r="E80" s="211"/>
      <c r="F80" s="211"/>
      <c r="G80" s="211"/>
      <c r="H80" s="211"/>
      <c r="I80" s="211"/>
      <c r="J80" s="211"/>
      <c r="K80" s="24"/>
      <c r="L80" s="23"/>
      <c r="M80" s="23">
        <f>SUM(M78:M79)</f>
        <v>0</v>
      </c>
      <c r="N80" s="23">
        <f>SUM(N78:N79)</f>
        <v>0</v>
      </c>
      <c r="O80" s="23">
        <f>SUM(O78:O79)</f>
        <v>0</v>
      </c>
      <c r="P80" s="23">
        <f>SUM(P78:P79)</f>
        <v>0</v>
      </c>
    </row>
    <row r="82" spans="1:16" ht="12.75">
      <c r="A82" s="13" t="s">
        <v>188</v>
      </c>
      <c r="B82" s="12"/>
      <c r="D82" s="12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2.75">
      <c r="A83" s="197" t="s">
        <v>189</v>
      </c>
      <c r="B83" s="197"/>
      <c r="C83" s="19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3:16" ht="12.75">
      <c r="M84" s="209"/>
      <c r="N84" s="209"/>
      <c r="O84" s="209"/>
      <c r="P84" s="26"/>
    </row>
    <row r="86" spans="2:15" ht="12.75">
      <c r="B86" s="27"/>
      <c r="C86" s="27"/>
      <c r="D86" s="27"/>
      <c r="E86" s="27"/>
      <c r="F86" s="28"/>
      <c r="G86" s="28"/>
      <c r="H86" s="28"/>
      <c r="I86" s="28"/>
      <c r="J86" s="28"/>
      <c r="K86" s="28"/>
      <c r="L86" s="28"/>
      <c r="M86" s="28"/>
      <c r="N86" s="28"/>
      <c r="O86" s="28"/>
    </row>
  </sheetData>
  <sheetProtection/>
  <mergeCells count="23">
    <mergeCell ref="A8:B8"/>
    <mergeCell ref="C8:K8"/>
    <mergeCell ref="M84:O84"/>
    <mergeCell ref="E13:E14"/>
    <mergeCell ref="A83:C83"/>
    <mergeCell ref="A78:J78"/>
    <mergeCell ref="A79:J79"/>
    <mergeCell ref="A80:J80"/>
    <mergeCell ref="B13:B14"/>
    <mergeCell ref="L13:P13"/>
    <mergeCell ref="C13:C14"/>
    <mergeCell ref="D13:D14"/>
    <mergeCell ref="M10:O10"/>
    <mergeCell ref="N11:O11"/>
    <mergeCell ref="A11:K11"/>
    <mergeCell ref="F13:K13"/>
    <mergeCell ref="A13:A14"/>
    <mergeCell ref="A6:B6"/>
    <mergeCell ref="C7:K7"/>
    <mergeCell ref="C6:P6"/>
    <mergeCell ref="A2:P2"/>
    <mergeCell ref="A4:P4"/>
    <mergeCell ref="A7:B7"/>
  </mergeCells>
  <printOptions horizontalCentered="1"/>
  <pageMargins left="0.5905511811023623" right="0.3937007874015748" top="0.2755905511811024" bottom="0.2755905511811024" header="0.1968503937007874" footer="0.196850393700787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3"/>
  <sheetViews>
    <sheetView zoomScalePageLayoutView="0" workbookViewId="0" topLeftCell="A67">
      <selection activeCell="A80" sqref="A80:C80"/>
    </sheetView>
  </sheetViews>
  <sheetFormatPr defaultColWidth="9.140625" defaultRowHeight="12.75"/>
  <cols>
    <col min="1" max="1" width="6.421875" style="11" customWidth="1"/>
    <col min="2" max="2" width="12.7109375" style="1" customWidth="1"/>
    <col min="3" max="3" width="25.7109375" style="1" customWidth="1"/>
    <col min="4" max="4" width="7.7109375" style="1" customWidth="1"/>
    <col min="5" max="5" width="7.00390625" style="1" customWidth="1"/>
    <col min="6" max="10" width="7.7109375" style="11" customWidth="1"/>
    <col min="11" max="11" width="8.7109375" style="11" customWidth="1"/>
    <col min="12" max="13" width="9.00390625" style="11" customWidth="1"/>
    <col min="14" max="14" width="9.28125" style="11" customWidth="1"/>
    <col min="15" max="15" width="8.00390625" style="11" customWidth="1"/>
    <col min="16" max="16" width="10.140625" style="11" customWidth="1"/>
    <col min="17" max="16384" width="9.140625" style="1" customWidth="1"/>
  </cols>
  <sheetData>
    <row r="1" spans="1:16" ht="12.75">
      <c r="A1" s="18"/>
      <c r="B1" s="7"/>
      <c r="C1" s="7"/>
      <c r="D1" s="7"/>
      <c r="E1" s="7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12.75">
      <c r="A2" s="201" t="s">
        <v>58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</row>
    <row r="3" spans="1:16" ht="12.75">
      <c r="A3" s="18"/>
      <c r="B3" s="7"/>
      <c r="C3" s="7"/>
      <c r="D3" s="7"/>
      <c r="E3" s="7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2.75">
      <c r="A4" s="215" t="s">
        <v>184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</row>
    <row r="5" spans="1:16" ht="12.75">
      <c r="A5" s="18"/>
      <c r="B5" s="7"/>
      <c r="C5" s="7"/>
      <c r="D5" s="7"/>
      <c r="E5" s="7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 s="31" customFormat="1" ht="12.75" customHeight="1">
      <c r="A6" s="198" t="s">
        <v>33</v>
      </c>
      <c r="B6" s="198"/>
      <c r="C6" s="200" t="str">
        <f>Kopsavilkums!C7</f>
        <v>Primārās veselības aprūpes infrastruktūras uzlabošana PA "Ķekavas ambulance" telpās</v>
      </c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</row>
    <row r="7" spans="1:16" s="31" customFormat="1" ht="12.75">
      <c r="A7" s="198" t="s">
        <v>1</v>
      </c>
      <c r="B7" s="198"/>
      <c r="C7" s="199" t="str">
        <f>Kopsavilkums!C8</f>
        <v>Gaismas iela 15, Ķekava, Ķekavas novads</v>
      </c>
      <c r="D7" s="199"/>
      <c r="E7" s="199"/>
      <c r="F7" s="199"/>
      <c r="G7" s="199"/>
      <c r="H7" s="199"/>
      <c r="I7" s="199"/>
      <c r="J7" s="199"/>
      <c r="K7" s="199"/>
      <c r="L7" s="33"/>
      <c r="M7" s="33"/>
      <c r="N7" s="33"/>
      <c r="O7" s="32"/>
      <c r="P7" s="32"/>
    </row>
    <row r="8" spans="1:16" s="31" customFormat="1" ht="12.75">
      <c r="A8" s="198" t="s">
        <v>34</v>
      </c>
      <c r="B8" s="198"/>
      <c r="C8" s="199" t="str">
        <f>Kopsavilkums!C9</f>
        <v>PA "Ķekavas ambulance"</v>
      </c>
      <c r="D8" s="199"/>
      <c r="E8" s="199"/>
      <c r="F8" s="199"/>
      <c r="G8" s="199"/>
      <c r="H8" s="199"/>
      <c r="I8" s="199"/>
      <c r="J8" s="199"/>
      <c r="K8" s="199"/>
      <c r="L8" s="33"/>
      <c r="M8" s="33"/>
      <c r="N8" s="33"/>
      <c r="O8" s="32"/>
      <c r="P8" s="32"/>
    </row>
    <row r="9" spans="1:16" s="31" customFormat="1" ht="12.75">
      <c r="A9" s="3"/>
      <c r="B9" s="32"/>
      <c r="C9" s="3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s="31" customFormat="1" ht="12.7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198" t="s">
        <v>5</v>
      </c>
      <c r="N10" s="198"/>
      <c r="O10" s="198"/>
      <c r="P10" s="19"/>
    </row>
    <row r="11" spans="1:16" s="31" customFormat="1" ht="12.75">
      <c r="A11" s="205">
        <f>Kopsavilkums!A15</f>
        <v>0</v>
      </c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3"/>
      <c r="M11" s="3"/>
      <c r="N11" s="198" t="s">
        <v>6</v>
      </c>
      <c r="O11" s="198"/>
      <c r="P11" s="71"/>
    </row>
    <row r="12" spans="1:16" s="31" customFormat="1" ht="12.75">
      <c r="A12" s="3"/>
      <c r="B12" s="32"/>
      <c r="C12" s="3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29.25" customHeight="1">
      <c r="A13" s="204" t="s">
        <v>17</v>
      </c>
      <c r="B13" s="204" t="s">
        <v>29</v>
      </c>
      <c r="C13" s="203" t="s">
        <v>2</v>
      </c>
      <c r="D13" s="204" t="s">
        <v>18</v>
      </c>
      <c r="E13" s="204" t="s">
        <v>19</v>
      </c>
      <c r="F13" s="206" t="s">
        <v>3</v>
      </c>
      <c r="G13" s="207"/>
      <c r="H13" s="207"/>
      <c r="I13" s="207"/>
      <c r="J13" s="207"/>
      <c r="K13" s="208"/>
      <c r="L13" s="212" t="s">
        <v>4</v>
      </c>
      <c r="M13" s="213"/>
      <c r="N13" s="213"/>
      <c r="O13" s="213"/>
      <c r="P13" s="214"/>
    </row>
    <row r="14" spans="1:16" ht="72.75" customHeight="1">
      <c r="A14" s="204"/>
      <c r="B14" s="204"/>
      <c r="C14" s="203"/>
      <c r="D14" s="204"/>
      <c r="E14" s="204"/>
      <c r="F14" s="4" t="s">
        <v>30</v>
      </c>
      <c r="G14" s="4" t="s">
        <v>31</v>
      </c>
      <c r="H14" s="4" t="s">
        <v>20</v>
      </c>
      <c r="I14" s="4" t="s">
        <v>21</v>
      </c>
      <c r="J14" s="4" t="s">
        <v>22</v>
      </c>
      <c r="K14" s="4" t="s">
        <v>23</v>
      </c>
      <c r="L14" s="20" t="s">
        <v>32</v>
      </c>
      <c r="M14" s="20" t="s">
        <v>20</v>
      </c>
      <c r="N14" s="20" t="s">
        <v>21</v>
      </c>
      <c r="O14" s="20" t="s">
        <v>22</v>
      </c>
      <c r="P14" s="20" t="s">
        <v>24</v>
      </c>
    </row>
    <row r="15" spans="1:16" ht="12.75">
      <c r="A15" s="21">
        <v>1</v>
      </c>
      <c r="B15" s="21">
        <v>2</v>
      </c>
      <c r="C15" s="21">
        <v>3</v>
      </c>
      <c r="D15" s="21">
        <v>4</v>
      </c>
      <c r="E15" s="21">
        <v>5</v>
      </c>
      <c r="F15" s="21">
        <v>6</v>
      </c>
      <c r="G15" s="21">
        <v>7</v>
      </c>
      <c r="H15" s="21">
        <v>8</v>
      </c>
      <c r="I15" s="21">
        <v>9</v>
      </c>
      <c r="J15" s="21">
        <v>10</v>
      </c>
      <c r="K15" s="21">
        <v>11</v>
      </c>
      <c r="L15" s="21">
        <v>12</v>
      </c>
      <c r="M15" s="21">
        <v>13</v>
      </c>
      <c r="N15" s="21">
        <v>14</v>
      </c>
      <c r="O15" s="21">
        <v>15</v>
      </c>
      <c r="P15" s="21">
        <v>16</v>
      </c>
    </row>
    <row r="16" spans="1:16" ht="12.75">
      <c r="A16" s="41"/>
      <c r="B16" s="42"/>
      <c r="C16" s="42"/>
      <c r="D16" s="42"/>
      <c r="E16" s="42"/>
      <c r="F16" s="43"/>
      <c r="G16" s="43"/>
      <c r="H16" s="43"/>
      <c r="I16" s="43"/>
      <c r="J16" s="43"/>
      <c r="K16" s="43"/>
      <c r="L16" s="44"/>
      <c r="M16" s="44"/>
      <c r="N16" s="44"/>
      <c r="O16" s="44"/>
      <c r="P16" s="45"/>
    </row>
    <row r="17" spans="1:16" s="31" customFormat="1" ht="12.75" customHeight="1">
      <c r="A17" s="46"/>
      <c r="B17" s="47"/>
      <c r="C17" s="145" t="s">
        <v>130</v>
      </c>
      <c r="D17" s="64"/>
      <c r="E17" s="68"/>
      <c r="F17" s="49"/>
      <c r="G17" s="49"/>
      <c r="H17" s="64"/>
      <c r="I17" s="57"/>
      <c r="J17" s="58"/>
      <c r="K17" s="50"/>
      <c r="L17" s="50"/>
      <c r="M17" s="50"/>
      <c r="N17" s="50"/>
      <c r="O17" s="50"/>
      <c r="P17" s="51"/>
    </row>
    <row r="18" spans="1:16" s="31" customFormat="1" ht="12.75" customHeight="1">
      <c r="A18" s="46">
        <v>1</v>
      </c>
      <c r="B18" s="47"/>
      <c r="C18" s="60" t="s">
        <v>143</v>
      </c>
      <c r="D18" s="64" t="s">
        <v>57</v>
      </c>
      <c r="E18" s="64">
        <v>1</v>
      </c>
      <c r="F18" s="49"/>
      <c r="G18" s="49"/>
      <c r="H18" s="61"/>
      <c r="I18" s="61"/>
      <c r="J18" s="61"/>
      <c r="K18" s="50"/>
      <c r="L18" s="50"/>
      <c r="M18" s="50"/>
      <c r="N18" s="50"/>
      <c r="O18" s="50"/>
      <c r="P18" s="51"/>
    </row>
    <row r="19" spans="1:16" s="31" customFormat="1" ht="25.5" customHeight="1">
      <c r="A19" s="46">
        <v>2</v>
      </c>
      <c r="B19" s="47"/>
      <c r="C19" s="60" t="s">
        <v>158</v>
      </c>
      <c r="D19" s="64" t="s">
        <v>42</v>
      </c>
      <c r="E19" s="64">
        <f>'apjomi(iekšējie)'!G13</f>
        <v>12.7</v>
      </c>
      <c r="F19" s="49"/>
      <c r="G19" s="49"/>
      <c r="H19" s="61"/>
      <c r="I19" s="61"/>
      <c r="J19" s="61"/>
      <c r="K19" s="50"/>
      <c r="L19" s="50"/>
      <c r="M19" s="50"/>
      <c r="N19" s="50"/>
      <c r="O19" s="50"/>
      <c r="P19" s="51"/>
    </row>
    <row r="20" spans="1:16" s="31" customFormat="1" ht="27" customHeight="1">
      <c r="A20" s="46">
        <v>3</v>
      </c>
      <c r="B20" s="47"/>
      <c r="C20" s="60" t="s">
        <v>131</v>
      </c>
      <c r="D20" s="64" t="s">
        <v>42</v>
      </c>
      <c r="E20" s="64">
        <f>E19</f>
        <v>12.7</v>
      </c>
      <c r="F20" s="49"/>
      <c r="G20" s="49"/>
      <c r="H20" s="61"/>
      <c r="I20" s="61"/>
      <c r="J20" s="61"/>
      <c r="K20" s="50"/>
      <c r="L20" s="50"/>
      <c r="M20" s="50"/>
      <c r="N20" s="50"/>
      <c r="O20" s="50"/>
      <c r="P20" s="51"/>
    </row>
    <row r="21" spans="1:16" s="31" customFormat="1" ht="37.5" customHeight="1">
      <c r="A21" s="46">
        <v>4</v>
      </c>
      <c r="B21" s="48"/>
      <c r="C21" s="60" t="s">
        <v>132</v>
      </c>
      <c r="D21" s="64" t="s">
        <v>101</v>
      </c>
      <c r="E21" s="68">
        <v>2</v>
      </c>
      <c r="F21" s="49"/>
      <c r="G21" s="49"/>
      <c r="H21" s="64"/>
      <c r="I21" s="57"/>
      <c r="J21" s="58"/>
      <c r="K21" s="50"/>
      <c r="L21" s="50"/>
      <c r="M21" s="50"/>
      <c r="N21" s="50"/>
      <c r="O21" s="50"/>
      <c r="P21" s="51"/>
    </row>
    <row r="22" spans="1:16" s="31" customFormat="1" ht="24.75" customHeight="1">
      <c r="A22" s="46">
        <v>5</v>
      </c>
      <c r="B22" s="63"/>
      <c r="C22" s="129" t="s">
        <v>102</v>
      </c>
      <c r="D22" s="48" t="s">
        <v>43</v>
      </c>
      <c r="E22" s="69">
        <v>2</v>
      </c>
      <c r="F22" s="49"/>
      <c r="G22" s="49"/>
      <c r="H22" s="64"/>
      <c r="I22" s="64"/>
      <c r="J22" s="64"/>
      <c r="K22" s="50"/>
      <c r="L22" s="50"/>
      <c r="M22" s="50"/>
      <c r="N22" s="50"/>
      <c r="O22" s="50"/>
      <c r="P22" s="51"/>
    </row>
    <row r="23" spans="1:16" s="31" customFormat="1" ht="26.25" customHeight="1">
      <c r="A23" s="46"/>
      <c r="B23" s="47"/>
      <c r="C23" s="72" t="s">
        <v>103</v>
      </c>
      <c r="D23" s="64" t="s">
        <v>56</v>
      </c>
      <c r="E23" s="68">
        <f>E22/8</f>
        <v>0.25</v>
      </c>
      <c r="F23" s="49"/>
      <c r="G23" s="49"/>
      <c r="H23" s="64"/>
      <c r="I23" s="57"/>
      <c r="J23" s="58"/>
      <c r="K23" s="50"/>
      <c r="L23" s="50"/>
      <c r="M23" s="50"/>
      <c r="N23" s="50"/>
      <c r="O23" s="50"/>
      <c r="P23" s="51"/>
    </row>
    <row r="24" spans="1:16" s="31" customFormat="1" ht="12.75">
      <c r="A24" s="157"/>
      <c r="B24" s="158"/>
      <c r="C24" s="128" t="s">
        <v>86</v>
      </c>
      <c r="D24" s="158"/>
      <c r="E24" s="158"/>
      <c r="F24" s="123"/>
      <c r="G24" s="123"/>
      <c r="H24" s="123"/>
      <c r="I24" s="123"/>
      <c r="J24" s="123"/>
      <c r="K24" s="50"/>
      <c r="L24" s="50"/>
      <c r="M24" s="50"/>
      <c r="N24" s="50"/>
      <c r="O24" s="50"/>
      <c r="P24" s="51"/>
    </row>
    <row r="25" spans="1:16" s="31" customFormat="1" ht="40.5" customHeight="1">
      <c r="A25" s="73">
        <v>1</v>
      </c>
      <c r="B25" s="74"/>
      <c r="C25" s="81" t="s">
        <v>136</v>
      </c>
      <c r="D25" s="74" t="s">
        <v>42</v>
      </c>
      <c r="E25" s="79">
        <f>'apjomi(iekšējie)'!O13</f>
        <v>38.89999999999999</v>
      </c>
      <c r="F25" s="49"/>
      <c r="G25" s="49"/>
      <c r="H25" s="64"/>
      <c r="I25" s="64"/>
      <c r="J25" s="64"/>
      <c r="K25" s="50"/>
      <c r="L25" s="50"/>
      <c r="M25" s="50"/>
      <c r="N25" s="50"/>
      <c r="O25" s="50"/>
      <c r="P25" s="51"/>
    </row>
    <row r="26" spans="1:16" s="31" customFormat="1" ht="13.5" customHeight="1">
      <c r="A26" s="73"/>
      <c r="B26" s="74"/>
      <c r="C26" s="75" t="s">
        <v>111</v>
      </c>
      <c r="D26" s="74" t="s">
        <v>49</v>
      </c>
      <c r="E26" s="79">
        <f>E25*0.1</f>
        <v>3.8899999999999992</v>
      </c>
      <c r="F26" s="78"/>
      <c r="G26" s="78"/>
      <c r="H26" s="82"/>
      <c r="I26" s="82"/>
      <c r="J26" s="82"/>
      <c r="K26" s="50"/>
      <c r="L26" s="50"/>
      <c r="M26" s="50"/>
      <c r="N26" s="50"/>
      <c r="O26" s="50"/>
      <c r="P26" s="51"/>
    </row>
    <row r="27" spans="1:16" s="31" customFormat="1" ht="12.75" customHeight="1">
      <c r="A27" s="73"/>
      <c r="B27" s="74"/>
      <c r="C27" s="75" t="s">
        <v>112</v>
      </c>
      <c r="D27" s="74" t="s">
        <v>50</v>
      </c>
      <c r="E27" s="76">
        <f>E25*1.2</f>
        <v>46.679999999999986</v>
      </c>
      <c r="F27" s="77"/>
      <c r="G27" s="78"/>
      <c r="H27" s="79"/>
      <c r="I27" s="79"/>
      <c r="J27" s="80"/>
      <c r="K27" s="50"/>
      <c r="L27" s="50"/>
      <c r="M27" s="50"/>
      <c r="N27" s="50"/>
      <c r="O27" s="50"/>
      <c r="P27" s="51"/>
    </row>
    <row r="28" spans="1:16" s="31" customFormat="1" ht="12.75" customHeight="1">
      <c r="A28" s="73"/>
      <c r="B28" s="74"/>
      <c r="C28" s="75" t="s">
        <v>61</v>
      </c>
      <c r="D28" s="74" t="s">
        <v>44</v>
      </c>
      <c r="E28" s="76">
        <v>1</v>
      </c>
      <c r="F28" s="77"/>
      <c r="G28" s="78"/>
      <c r="H28" s="79"/>
      <c r="I28" s="79"/>
      <c r="J28" s="80"/>
      <c r="K28" s="50"/>
      <c r="L28" s="50"/>
      <c r="M28" s="50"/>
      <c r="N28" s="50"/>
      <c r="O28" s="50"/>
      <c r="P28" s="51"/>
    </row>
    <row r="29" spans="1:16" s="31" customFormat="1" ht="24" customHeight="1">
      <c r="A29" s="73"/>
      <c r="B29" s="74"/>
      <c r="C29" s="81" t="s">
        <v>159</v>
      </c>
      <c r="D29" s="74" t="s">
        <v>42</v>
      </c>
      <c r="E29" s="79">
        <f>E25-E36</f>
        <v>37.89999999999999</v>
      </c>
      <c r="F29" s="49"/>
      <c r="G29" s="49"/>
      <c r="H29" s="64"/>
      <c r="I29" s="64"/>
      <c r="J29" s="64"/>
      <c r="K29" s="50"/>
      <c r="L29" s="50"/>
      <c r="M29" s="50"/>
      <c r="N29" s="50"/>
      <c r="O29" s="50"/>
      <c r="P29" s="51"/>
    </row>
    <row r="30" spans="1:16" s="31" customFormat="1" ht="12.75" customHeight="1">
      <c r="A30" s="73"/>
      <c r="B30" s="74"/>
      <c r="C30" s="75" t="s">
        <v>161</v>
      </c>
      <c r="D30" s="74" t="s">
        <v>51</v>
      </c>
      <c r="E30" s="76">
        <f>E29/20</f>
        <v>1.8949999999999996</v>
      </c>
      <c r="F30" s="49"/>
      <c r="G30" s="49"/>
      <c r="H30" s="64"/>
      <c r="I30" s="64"/>
      <c r="J30" s="64"/>
      <c r="K30" s="50"/>
      <c r="L30" s="50"/>
      <c r="M30" s="50"/>
      <c r="N30" s="50"/>
      <c r="O30" s="50"/>
      <c r="P30" s="51"/>
    </row>
    <row r="31" spans="1:16" s="31" customFormat="1" ht="12.75" customHeight="1">
      <c r="A31" s="73"/>
      <c r="B31" s="74"/>
      <c r="C31" s="75" t="s">
        <v>160</v>
      </c>
      <c r="D31" s="74" t="s">
        <v>42</v>
      </c>
      <c r="E31" s="76">
        <f>E29*1.2</f>
        <v>45.47999999999999</v>
      </c>
      <c r="F31" s="49"/>
      <c r="G31" s="49"/>
      <c r="H31" s="64"/>
      <c r="I31" s="64"/>
      <c r="J31" s="64"/>
      <c r="K31" s="50"/>
      <c r="L31" s="50"/>
      <c r="M31" s="50"/>
      <c r="N31" s="50"/>
      <c r="O31" s="50"/>
      <c r="P31" s="51"/>
    </row>
    <row r="32" spans="1:16" s="31" customFormat="1" ht="24.75" customHeight="1">
      <c r="A32" s="73">
        <v>3</v>
      </c>
      <c r="B32" s="74"/>
      <c r="C32" s="81" t="s">
        <v>113</v>
      </c>
      <c r="D32" s="74" t="s">
        <v>42</v>
      </c>
      <c r="E32" s="146">
        <f>E29</f>
        <v>37.89999999999999</v>
      </c>
      <c r="F32" s="49"/>
      <c r="G32" s="49"/>
      <c r="H32" s="64"/>
      <c r="I32" s="64"/>
      <c r="J32" s="64"/>
      <c r="K32" s="50"/>
      <c r="L32" s="50"/>
      <c r="M32" s="50"/>
      <c r="N32" s="50"/>
      <c r="O32" s="50"/>
      <c r="P32" s="51"/>
    </row>
    <row r="33" spans="1:16" s="31" customFormat="1" ht="13.5" customHeight="1">
      <c r="A33" s="73"/>
      <c r="B33" s="74"/>
      <c r="C33" s="75" t="s">
        <v>60</v>
      </c>
      <c r="D33" s="74" t="s">
        <v>49</v>
      </c>
      <c r="E33" s="76">
        <f>E32*0.15</f>
        <v>5.684999999999999</v>
      </c>
      <c r="F33" s="78"/>
      <c r="G33" s="78"/>
      <c r="H33" s="82"/>
      <c r="I33" s="82"/>
      <c r="J33" s="82"/>
      <c r="K33" s="50"/>
      <c r="L33" s="50"/>
      <c r="M33" s="50"/>
      <c r="N33" s="50"/>
      <c r="O33" s="50"/>
      <c r="P33" s="51"/>
    </row>
    <row r="34" spans="1:16" s="31" customFormat="1" ht="12.75" customHeight="1">
      <c r="A34" s="73"/>
      <c r="B34" s="74"/>
      <c r="C34" s="75" t="s">
        <v>114</v>
      </c>
      <c r="D34" s="74" t="s">
        <v>49</v>
      </c>
      <c r="E34" s="76">
        <f>E32*0.25</f>
        <v>9.474999999999998</v>
      </c>
      <c r="F34" s="77"/>
      <c r="G34" s="78"/>
      <c r="H34" s="79"/>
      <c r="I34" s="79"/>
      <c r="J34" s="80"/>
      <c r="K34" s="50"/>
      <c r="L34" s="50"/>
      <c r="M34" s="50"/>
      <c r="N34" s="50"/>
      <c r="O34" s="50"/>
      <c r="P34" s="51"/>
    </row>
    <row r="35" spans="1:16" s="31" customFormat="1" ht="12.75" customHeight="1">
      <c r="A35" s="73"/>
      <c r="B35" s="74"/>
      <c r="C35" s="75" t="s">
        <v>61</v>
      </c>
      <c r="D35" s="74" t="s">
        <v>44</v>
      </c>
      <c r="E35" s="76">
        <v>1</v>
      </c>
      <c r="F35" s="77"/>
      <c r="G35" s="78"/>
      <c r="H35" s="79"/>
      <c r="I35" s="79"/>
      <c r="J35" s="80"/>
      <c r="K35" s="50"/>
      <c r="L35" s="50"/>
      <c r="M35" s="50"/>
      <c r="N35" s="50"/>
      <c r="O35" s="50"/>
      <c r="P35" s="51"/>
    </row>
    <row r="36" spans="1:16" s="31" customFormat="1" ht="12.75" customHeight="1">
      <c r="A36" s="46">
        <v>4</v>
      </c>
      <c r="B36" s="47"/>
      <c r="C36" s="60" t="s">
        <v>144</v>
      </c>
      <c r="D36" s="48" t="s">
        <v>42</v>
      </c>
      <c r="E36" s="69">
        <v>1</v>
      </c>
      <c r="F36" s="49"/>
      <c r="G36" s="49"/>
      <c r="H36" s="64"/>
      <c r="I36" s="64"/>
      <c r="J36" s="64"/>
      <c r="K36" s="64"/>
      <c r="L36" s="50"/>
      <c r="M36" s="50"/>
      <c r="N36" s="50"/>
      <c r="O36" s="50"/>
      <c r="P36" s="51"/>
    </row>
    <row r="37" spans="1:16" s="31" customFormat="1" ht="12.75" customHeight="1">
      <c r="A37" s="46"/>
      <c r="B37" s="47"/>
      <c r="C37" s="62" t="s">
        <v>63</v>
      </c>
      <c r="D37" s="48" t="s">
        <v>49</v>
      </c>
      <c r="E37" s="69">
        <f>E36*0.1</f>
        <v>0.1</v>
      </c>
      <c r="F37" s="49"/>
      <c r="G37" s="49"/>
      <c r="H37" s="64"/>
      <c r="I37" s="64"/>
      <c r="J37" s="64"/>
      <c r="K37" s="64"/>
      <c r="L37" s="50"/>
      <c r="M37" s="50"/>
      <c r="N37" s="50"/>
      <c r="O37" s="50"/>
      <c r="P37" s="51"/>
    </row>
    <row r="38" spans="1:16" s="31" customFormat="1" ht="12.75" customHeight="1">
      <c r="A38" s="46"/>
      <c r="B38" s="63"/>
      <c r="C38" s="62" t="s">
        <v>87</v>
      </c>
      <c r="D38" s="48" t="s">
        <v>50</v>
      </c>
      <c r="E38" s="69">
        <f>E36*4.5</f>
        <v>4.5</v>
      </c>
      <c r="F38" s="49"/>
      <c r="G38" s="49"/>
      <c r="H38" s="64"/>
      <c r="I38" s="64"/>
      <c r="J38" s="64"/>
      <c r="K38" s="64"/>
      <c r="L38" s="50"/>
      <c r="M38" s="50"/>
      <c r="N38" s="50"/>
      <c r="O38" s="50"/>
      <c r="P38" s="51"/>
    </row>
    <row r="39" spans="1:16" s="31" customFormat="1" ht="12.75" customHeight="1">
      <c r="A39" s="46"/>
      <c r="B39" s="63"/>
      <c r="C39" s="62" t="s">
        <v>88</v>
      </c>
      <c r="D39" s="48" t="s">
        <v>50</v>
      </c>
      <c r="E39" s="69">
        <f>E36*0.3</f>
        <v>0.3</v>
      </c>
      <c r="F39" s="49"/>
      <c r="G39" s="49"/>
      <c r="H39" s="64"/>
      <c r="I39" s="64"/>
      <c r="J39" s="64"/>
      <c r="K39" s="64"/>
      <c r="L39" s="50"/>
      <c r="M39" s="50"/>
      <c r="N39" s="50"/>
      <c r="O39" s="50"/>
      <c r="P39" s="51"/>
    </row>
    <row r="40" spans="1:16" s="31" customFormat="1" ht="12.75" customHeight="1">
      <c r="A40" s="46"/>
      <c r="B40" s="48"/>
      <c r="C40" s="62" t="s">
        <v>90</v>
      </c>
      <c r="D40" s="48" t="s">
        <v>42</v>
      </c>
      <c r="E40" s="69">
        <f>E36*1.25</f>
        <v>1.25</v>
      </c>
      <c r="F40" s="50"/>
      <c r="G40" s="49"/>
      <c r="H40" s="64"/>
      <c r="I40" s="64"/>
      <c r="J40" s="64"/>
      <c r="K40" s="64"/>
      <c r="L40" s="50"/>
      <c r="M40" s="50"/>
      <c r="N40" s="50"/>
      <c r="O40" s="50"/>
      <c r="P40" s="51"/>
    </row>
    <row r="41" spans="1:16" s="31" customFormat="1" ht="12.75" customHeight="1">
      <c r="A41" s="73"/>
      <c r="B41" s="74"/>
      <c r="C41" s="62" t="s">
        <v>89</v>
      </c>
      <c r="D41" s="48" t="s">
        <v>44</v>
      </c>
      <c r="E41" s="69">
        <v>1</v>
      </c>
      <c r="F41" s="77"/>
      <c r="G41" s="78"/>
      <c r="H41" s="64"/>
      <c r="I41" s="64"/>
      <c r="J41" s="64"/>
      <c r="K41" s="64"/>
      <c r="L41" s="50"/>
      <c r="M41" s="50"/>
      <c r="N41" s="50"/>
      <c r="O41" s="50"/>
      <c r="P41" s="51"/>
    </row>
    <row r="42" spans="1:16" s="31" customFormat="1" ht="12.75" customHeight="1">
      <c r="A42" s="46"/>
      <c r="B42" s="47"/>
      <c r="C42" s="145" t="s">
        <v>133</v>
      </c>
      <c r="D42" s="64"/>
      <c r="E42" s="68"/>
      <c r="F42" s="49"/>
      <c r="G42" s="49"/>
      <c r="H42" s="64"/>
      <c r="I42" s="57"/>
      <c r="J42" s="58"/>
      <c r="K42" s="50"/>
      <c r="L42" s="50"/>
      <c r="M42" s="50"/>
      <c r="N42" s="50"/>
      <c r="O42" s="50"/>
      <c r="P42" s="51"/>
    </row>
    <row r="43" spans="1:16" s="31" customFormat="1" ht="35.25" customHeight="1">
      <c r="A43" s="46">
        <v>1</v>
      </c>
      <c r="B43" s="122"/>
      <c r="C43" s="65" t="s">
        <v>120</v>
      </c>
      <c r="D43" s="48" t="s">
        <v>42</v>
      </c>
      <c r="E43" s="69">
        <f>E20</f>
        <v>12.7</v>
      </c>
      <c r="F43" s="49"/>
      <c r="G43" s="49"/>
      <c r="H43" s="64"/>
      <c r="I43" s="64"/>
      <c r="J43" s="64"/>
      <c r="K43" s="50"/>
      <c r="L43" s="50"/>
      <c r="M43" s="50"/>
      <c r="N43" s="50"/>
      <c r="O43" s="50"/>
      <c r="P43" s="51"/>
    </row>
    <row r="44" spans="1:16" s="31" customFormat="1" ht="12.75" customHeight="1">
      <c r="A44" s="46"/>
      <c r="B44" s="47"/>
      <c r="C44" s="62" t="s">
        <v>46</v>
      </c>
      <c r="D44" s="48" t="s">
        <v>49</v>
      </c>
      <c r="E44" s="69">
        <f>E43*0.15</f>
        <v>1.9049999999999998</v>
      </c>
      <c r="F44" s="49"/>
      <c r="G44" s="49"/>
      <c r="H44" s="64"/>
      <c r="I44" s="64"/>
      <c r="J44" s="64"/>
      <c r="K44" s="50"/>
      <c r="L44" s="50"/>
      <c r="M44" s="50"/>
      <c r="N44" s="50"/>
      <c r="O44" s="50"/>
      <c r="P44" s="51"/>
    </row>
    <row r="45" spans="1:16" s="31" customFormat="1" ht="25.5" customHeight="1">
      <c r="A45" s="46"/>
      <c r="B45" s="47"/>
      <c r="C45" s="62" t="s">
        <v>100</v>
      </c>
      <c r="D45" s="48" t="s">
        <v>50</v>
      </c>
      <c r="E45" s="147">
        <f>E43*5</f>
        <v>63.5</v>
      </c>
      <c r="F45" s="49"/>
      <c r="G45" s="49"/>
      <c r="H45" s="64"/>
      <c r="I45" s="64"/>
      <c r="J45" s="64"/>
      <c r="K45" s="50"/>
      <c r="L45" s="50"/>
      <c r="M45" s="50"/>
      <c r="N45" s="50"/>
      <c r="O45" s="50"/>
      <c r="P45" s="51"/>
    </row>
    <row r="46" spans="1:16" s="31" customFormat="1" ht="12.75" customHeight="1">
      <c r="A46" s="46"/>
      <c r="B46" s="63"/>
      <c r="C46" s="62" t="s">
        <v>61</v>
      </c>
      <c r="D46" s="64" t="s">
        <v>44</v>
      </c>
      <c r="E46" s="68">
        <v>1</v>
      </c>
      <c r="F46" s="49"/>
      <c r="G46" s="49"/>
      <c r="H46" s="64"/>
      <c r="I46" s="57"/>
      <c r="J46" s="58"/>
      <c r="K46" s="50"/>
      <c r="L46" s="50"/>
      <c r="M46" s="50"/>
      <c r="N46" s="50"/>
      <c r="O46" s="50"/>
      <c r="P46" s="51"/>
    </row>
    <row r="47" spans="1:16" s="31" customFormat="1" ht="51" customHeight="1">
      <c r="A47" s="46">
        <v>2</v>
      </c>
      <c r="B47" s="47"/>
      <c r="C47" s="60" t="s">
        <v>134</v>
      </c>
      <c r="D47" s="64" t="s">
        <v>42</v>
      </c>
      <c r="E47" s="68">
        <f>E43</f>
        <v>12.7</v>
      </c>
      <c r="F47" s="49"/>
      <c r="G47" s="49"/>
      <c r="H47" s="64"/>
      <c r="I47" s="64"/>
      <c r="J47" s="64"/>
      <c r="K47" s="50"/>
      <c r="L47" s="50"/>
      <c r="M47" s="50"/>
      <c r="N47" s="50"/>
      <c r="O47" s="50"/>
      <c r="P47" s="51"/>
    </row>
    <row r="48" spans="1:16" s="31" customFormat="1" ht="12.75" customHeight="1">
      <c r="A48" s="46"/>
      <c r="B48" s="47"/>
      <c r="C48" s="62" t="s">
        <v>46</v>
      </c>
      <c r="D48" s="64" t="s">
        <v>49</v>
      </c>
      <c r="E48" s="68">
        <f>E47*0.1</f>
        <v>1.27</v>
      </c>
      <c r="F48" s="49"/>
      <c r="G48" s="49"/>
      <c r="H48" s="64"/>
      <c r="I48" s="64"/>
      <c r="J48" s="58"/>
      <c r="K48" s="50"/>
      <c r="L48" s="50"/>
      <c r="M48" s="50"/>
      <c r="N48" s="50"/>
      <c r="O48" s="50"/>
      <c r="P48" s="51"/>
    </row>
    <row r="49" spans="1:16" s="31" customFormat="1" ht="12.75" customHeight="1">
      <c r="A49" s="46"/>
      <c r="B49" s="63"/>
      <c r="C49" s="72" t="s">
        <v>45</v>
      </c>
      <c r="D49" s="48" t="s">
        <v>50</v>
      </c>
      <c r="E49" s="69">
        <f>E47*0.7</f>
        <v>8.889999999999999</v>
      </c>
      <c r="F49" s="49"/>
      <c r="G49" s="49"/>
      <c r="H49" s="64"/>
      <c r="I49" s="64"/>
      <c r="J49" s="64"/>
      <c r="K49" s="50"/>
      <c r="L49" s="50"/>
      <c r="M49" s="50"/>
      <c r="N49" s="50"/>
      <c r="O49" s="50"/>
      <c r="P49" s="51"/>
    </row>
    <row r="50" spans="1:16" s="31" customFormat="1" ht="24.75" customHeight="1">
      <c r="A50" s="46"/>
      <c r="B50" s="63"/>
      <c r="C50" s="62" t="s">
        <v>47</v>
      </c>
      <c r="D50" s="64" t="s">
        <v>49</v>
      </c>
      <c r="E50" s="68">
        <f>E47*0.1</f>
        <v>1.27</v>
      </c>
      <c r="F50" s="49"/>
      <c r="G50" s="49"/>
      <c r="H50" s="64"/>
      <c r="I50" s="57"/>
      <c r="J50" s="58"/>
      <c r="K50" s="50"/>
      <c r="L50" s="50"/>
      <c r="M50" s="50"/>
      <c r="N50" s="50"/>
      <c r="O50" s="50"/>
      <c r="P50" s="51"/>
    </row>
    <row r="51" spans="1:16" s="31" customFormat="1" ht="12.75" customHeight="1">
      <c r="A51" s="46"/>
      <c r="B51" s="48"/>
      <c r="C51" s="62" t="s">
        <v>52</v>
      </c>
      <c r="D51" s="48" t="s">
        <v>51</v>
      </c>
      <c r="E51" s="57">
        <v>2</v>
      </c>
      <c r="F51" s="50"/>
      <c r="G51" s="49"/>
      <c r="H51" s="57"/>
      <c r="I51" s="57"/>
      <c r="J51" s="58"/>
      <c r="K51" s="50"/>
      <c r="L51" s="50"/>
      <c r="M51" s="50"/>
      <c r="N51" s="50"/>
      <c r="O51" s="50"/>
      <c r="P51" s="51"/>
    </row>
    <row r="52" spans="1:16" s="31" customFormat="1" ht="12.75" customHeight="1">
      <c r="A52" s="73"/>
      <c r="B52" s="74"/>
      <c r="C52" s="75" t="s">
        <v>48</v>
      </c>
      <c r="D52" s="74" t="s">
        <v>42</v>
      </c>
      <c r="E52" s="79">
        <f>E47*1.35</f>
        <v>17.145</v>
      </c>
      <c r="F52" s="77"/>
      <c r="G52" s="78"/>
      <c r="H52" s="79"/>
      <c r="I52" s="79"/>
      <c r="J52" s="80"/>
      <c r="K52" s="50"/>
      <c r="L52" s="50"/>
      <c r="M52" s="50"/>
      <c r="N52" s="50"/>
      <c r="O52" s="50"/>
      <c r="P52" s="51"/>
    </row>
    <row r="53" spans="1:16" s="31" customFormat="1" ht="27" customHeight="1">
      <c r="A53" s="46"/>
      <c r="B53" s="47"/>
      <c r="C53" s="72" t="s">
        <v>53</v>
      </c>
      <c r="D53" s="64" t="s">
        <v>44</v>
      </c>
      <c r="E53" s="68">
        <v>1</v>
      </c>
      <c r="F53" s="49"/>
      <c r="G53" s="49"/>
      <c r="H53" s="64"/>
      <c r="I53" s="57"/>
      <c r="J53" s="58"/>
      <c r="K53" s="50"/>
      <c r="L53" s="50"/>
      <c r="M53" s="50"/>
      <c r="N53" s="50"/>
      <c r="O53" s="50"/>
      <c r="P53" s="51"/>
    </row>
    <row r="54" spans="1:16" s="31" customFormat="1" ht="12.75" customHeight="1">
      <c r="A54" s="46"/>
      <c r="B54" s="47"/>
      <c r="C54" s="145" t="s">
        <v>135</v>
      </c>
      <c r="D54" s="64"/>
      <c r="E54" s="68"/>
      <c r="F54" s="49"/>
      <c r="G54" s="49"/>
      <c r="H54" s="64"/>
      <c r="I54" s="57"/>
      <c r="J54" s="58"/>
      <c r="K54" s="50"/>
      <c r="L54" s="50"/>
      <c r="M54" s="50"/>
      <c r="N54" s="50"/>
      <c r="O54" s="50"/>
      <c r="P54" s="51"/>
    </row>
    <row r="55" spans="1:16" s="31" customFormat="1" ht="22.5">
      <c r="A55" s="46">
        <v>1</v>
      </c>
      <c r="B55" s="47"/>
      <c r="C55" s="60" t="s">
        <v>99</v>
      </c>
      <c r="D55" s="64" t="s">
        <v>42</v>
      </c>
      <c r="E55" s="68">
        <f>E43</f>
        <v>12.7</v>
      </c>
      <c r="F55" s="49"/>
      <c r="G55" s="49"/>
      <c r="H55" s="64"/>
      <c r="I55" s="64"/>
      <c r="J55" s="64"/>
      <c r="K55" s="50"/>
      <c r="L55" s="50"/>
      <c r="M55" s="50"/>
      <c r="N55" s="50"/>
      <c r="O55" s="50"/>
      <c r="P55" s="51"/>
    </row>
    <row r="56" spans="1:16" s="31" customFormat="1" ht="12.75">
      <c r="A56" s="46"/>
      <c r="B56" s="47"/>
      <c r="C56" s="62" t="s">
        <v>97</v>
      </c>
      <c r="D56" s="64" t="s">
        <v>42</v>
      </c>
      <c r="E56" s="68">
        <f>E55</f>
        <v>12.7</v>
      </c>
      <c r="F56" s="49"/>
      <c r="G56" s="49"/>
      <c r="H56" s="64"/>
      <c r="I56" s="64"/>
      <c r="J56" s="64"/>
      <c r="K56" s="50"/>
      <c r="L56" s="50"/>
      <c r="M56" s="50"/>
      <c r="N56" s="50"/>
      <c r="O56" s="50"/>
      <c r="P56" s="51"/>
    </row>
    <row r="57" spans="1:16" s="31" customFormat="1" ht="12.75">
      <c r="A57" s="46"/>
      <c r="B57" s="47"/>
      <c r="C57" s="62" t="s">
        <v>98</v>
      </c>
      <c r="D57" s="64" t="s">
        <v>42</v>
      </c>
      <c r="E57" s="124">
        <f>E55*1.1</f>
        <v>13.97</v>
      </c>
      <c r="F57" s="49"/>
      <c r="G57" s="49"/>
      <c r="H57" s="64"/>
      <c r="I57" s="64"/>
      <c r="J57" s="64"/>
      <c r="K57" s="50"/>
      <c r="L57" s="50"/>
      <c r="M57" s="50"/>
      <c r="N57" s="50"/>
      <c r="O57" s="50"/>
      <c r="P57" s="51"/>
    </row>
    <row r="58" spans="1:16" s="31" customFormat="1" ht="12.75" customHeight="1">
      <c r="A58" s="73"/>
      <c r="B58" s="74"/>
      <c r="C58" s="75" t="s">
        <v>61</v>
      </c>
      <c r="D58" s="74" t="s">
        <v>44</v>
      </c>
      <c r="E58" s="76">
        <v>1</v>
      </c>
      <c r="F58" s="77"/>
      <c r="G58" s="78"/>
      <c r="H58" s="79"/>
      <c r="I58" s="79"/>
      <c r="J58" s="80"/>
      <c r="K58" s="50"/>
      <c r="L58" s="50"/>
      <c r="M58" s="50"/>
      <c r="N58" s="50"/>
      <c r="O58" s="50"/>
      <c r="P58" s="51"/>
    </row>
    <row r="59" spans="1:16" s="31" customFormat="1" ht="12.75">
      <c r="A59" s="46"/>
      <c r="B59" s="63"/>
      <c r="C59" s="125" t="s">
        <v>83</v>
      </c>
      <c r="D59" s="64"/>
      <c r="E59" s="68"/>
      <c r="F59" s="49"/>
      <c r="G59" s="49"/>
      <c r="H59" s="64"/>
      <c r="I59" s="64"/>
      <c r="J59" s="64"/>
      <c r="K59" s="64"/>
      <c r="L59" s="50"/>
      <c r="M59" s="50"/>
      <c r="N59" s="50"/>
      <c r="O59" s="50"/>
      <c r="P59" s="51"/>
    </row>
    <row r="60" spans="1:16" s="31" customFormat="1" ht="12.75">
      <c r="A60" s="46">
        <v>1</v>
      </c>
      <c r="B60" s="63"/>
      <c r="C60" s="81" t="s">
        <v>137</v>
      </c>
      <c r="D60" s="74" t="s">
        <v>57</v>
      </c>
      <c r="E60" s="76">
        <v>1</v>
      </c>
      <c r="F60" s="49"/>
      <c r="G60" s="49"/>
      <c r="H60" s="64"/>
      <c r="I60" s="64"/>
      <c r="J60" s="64"/>
      <c r="K60" s="64"/>
      <c r="L60" s="50"/>
      <c r="M60" s="50"/>
      <c r="N60" s="50"/>
      <c r="O60" s="50"/>
      <c r="P60" s="51"/>
    </row>
    <row r="61" spans="1:16" s="31" customFormat="1" ht="12.75">
      <c r="A61" s="46"/>
      <c r="B61" s="63"/>
      <c r="C61" s="75" t="s">
        <v>164</v>
      </c>
      <c r="D61" s="74" t="s">
        <v>57</v>
      </c>
      <c r="E61" s="76">
        <f>E60</f>
        <v>1</v>
      </c>
      <c r="F61" s="49"/>
      <c r="G61" s="49"/>
      <c r="H61" s="64"/>
      <c r="I61" s="64"/>
      <c r="J61" s="64"/>
      <c r="K61" s="64"/>
      <c r="L61" s="50"/>
      <c r="M61" s="50"/>
      <c r="N61" s="50"/>
      <c r="O61" s="50"/>
      <c r="P61" s="51"/>
    </row>
    <row r="62" spans="1:16" s="31" customFormat="1" ht="12.75" customHeight="1">
      <c r="A62" s="46"/>
      <c r="B62" s="63"/>
      <c r="C62" s="62" t="s">
        <v>55</v>
      </c>
      <c r="D62" s="64" t="s">
        <v>44</v>
      </c>
      <c r="E62" s="124">
        <v>1</v>
      </c>
      <c r="F62" s="49"/>
      <c r="G62" s="49"/>
      <c r="H62" s="64"/>
      <c r="I62" s="57"/>
      <c r="J62" s="58"/>
      <c r="K62" s="50"/>
      <c r="L62" s="50"/>
      <c r="M62" s="50"/>
      <c r="N62" s="50"/>
      <c r="O62" s="50"/>
      <c r="P62" s="51"/>
    </row>
    <row r="63" spans="1:16" s="31" customFormat="1" ht="12.75">
      <c r="A63" s="73"/>
      <c r="B63" s="126"/>
      <c r="C63" s="145" t="s">
        <v>116</v>
      </c>
      <c r="D63" s="64"/>
      <c r="E63" s="124"/>
      <c r="F63" s="49"/>
      <c r="G63" s="49"/>
      <c r="H63" s="64"/>
      <c r="I63" s="64"/>
      <c r="J63" s="64"/>
      <c r="K63" s="64"/>
      <c r="L63" s="50"/>
      <c r="M63" s="50"/>
      <c r="N63" s="50"/>
      <c r="O63" s="50"/>
      <c r="P63" s="51"/>
    </row>
    <row r="64" spans="1:16" s="31" customFormat="1" ht="22.5">
      <c r="A64" s="73">
        <v>1</v>
      </c>
      <c r="B64" s="126"/>
      <c r="C64" s="127" t="s">
        <v>138</v>
      </c>
      <c r="D64" s="64" t="s">
        <v>44</v>
      </c>
      <c r="E64" s="124">
        <v>1</v>
      </c>
      <c r="F64" s="49"/>
      <c r="G64" s="49"/>
      <c r="H64" s="64"/>
      <c r="I64" s="64"/>
      <c r="J64" s="64"/>
      <c r="K64" s="64"/>
      <c r="L64" s="50"/>
      <c r="M64" s="50"/>
      <c r="N64" s="50"/>
      <c r="O64" s="50"/>
      <c r="P64" s="51"/>
    </row>
    <row r="65" spans="1:16" s="31" customFormat="1" ht="22.5">
      <c r="A65" s="73">
        <v>2</v>
      </c>
      <c r="B65" s="126"/>
      <c r="C65" s="127" t="s">
        <v>165</v>
      </c>
      <c r="D65" s="64" t="s">
        <v>56</v>
      </c>
      <c r="E65" s="124">
        <v>1</v>
      </c>
      <c r="F65" s="49"/>
      <c r="G65" s="49"/>
      <c r="H65" s="64"/>
      <c r="I65" s="64"/>
      <c r="J65" s="64"/>
      <c r="K65" s="64"/>
      <c r="L65" s="50"/>
      <c r="M65" s="50"/>
      <c r="N65" s="50"/>
      <c r="O65" s="50"/>
      <c r="P65" s="51"/>
    </row>
    <row r="66" spans="1:16" s="31" customFormat="1" ht="22.5">
      <c r="A66" s="73"/>
      <c r="B66" s="126"/>
      <c r="C66" s="75" t="s">
        <v>117</v>
      </c>
      <c r="D66" s="64" t="s">
        <v>56</v>
      </c>
      <c r="E66" s="124">
        <f>E65</f>
        <v>1</v>
      </c>
      <c r="F66" s="49"/>
      <c r="G66" s="49"/>
      <c r="H66" s="64"/>
      <c r="I66" s="64"/>
      <c r="J66" s="64"/>
      <c r="K66" s="64"/>
      <c r="L66" s="50"/>
      <c r="M66" s="50"/>
      <c r="N66" s="50"/>
      <c r="O66" s="50"/>
      <c r="P66" s="51"/>
    </row>
    <row r="67" spans="1:16" s="31" customFormat="1" ht="12.75">
      <c r="A67" s="73"/>
      <c r="B67" s="126"/>
      <c r="C67" s="75" t="s">
        <v>118</v>
      </c>
      <c r="D67" s="64" t="s">
        <v>56</v>
      </c>
      <c r="E67" s="124">
        <f>E66</f>
        <v>1</v>
      </c>
      <c r="F67" s="49"/>
      <c r="G67" s="49"/>
      <c r="H67" s="64"/>
      <c r="I67" s="64"/>
      <c r="J67" s="64"/>
      <c r="K67" s="64"/>
      <c r="L67" s="50"/>
      <c r="M67" s="50"/>
      <c r="N67" s="50"/>
      <c r="O67" s="50"/>
      <c r="P67" s="51"/>
    </row>
    <row r="68" spans="1:16" s="31" customFormat="1" ht="12.75">
      <c r="A68" s="73"/>
      <c r="B68" s="126"/>
      <c r="C68" s="75" t="s">
        <v>119</v>
      </c>
      <c r="D68" s="64" t="s">
        <v>44</v>
      </c>
      <c r="E68" s="124">
        <v>1</v>
      </c>
      <c r="F68" s="49"/>
      <c r="G68" s="49"/>
      <c r="H68" s="64"/>
      <c r="I68" s="64"/>
      <c r="J68" s="64"/>
      <c r="K68" s="64"/>
      <c r="L68" s="50"/>
      <c r="M68" s="50"/>
      <c r="N68" s="50"/>
      <c r="O68" s="50"/>
      <c r="P68" s="51"/>
    </row>
    <row r="69" spans="1:16" s="31" customFormat="1" ht="12.75" customHeight="1">
      <c r="A69" s="46"/>
      <c r="B69" s="47"/>
      <c r="C69" s="145" t="s">
        <v>110</v>
      </c>
      <c r="D69" s="64"/>
      <c r="E69" s="68"/>
      <c r="F69" s="49"/>
      <c r="G69" s="49"/>
      <c r="H69" s="64"/>
      <c r="I69" s="57"/>
      <c r="J69" s="58"/>
      <c r="K69" s="64"/>
      <c r="L69" s="50"/>
      <c r="M69" s="50"/>
      <c r="N69" s="50"/>
      <c r="O69" s="50"/>
      <c r="P69" s="51"/>
    </row>
    <row r="70" spans="1:16" s="31" customFormat="1" ht="12.75">
      <c r="A70" s="73">
        <v>1</v>
      </c>
      <c r="B70" s="126"/>
      <c r="C70" s="81" t="s">
        <v>139</v>
      </c>
      <c r="D70" s="64" t="s">
        <v>44</v>
      </c>
      <c r="E70" s="124">
        <v>1</v>
      </c>
      <c r="F70" s="49"/>
      <c r="G70" s="49"/>
      <c r="H70" s="82"/>
      <c r="I70" s="82"/>
      <c r="J70" s="82"/>
      <c r="K70" s="64"/>
      <c r="L70" s="50"/>
      <c r="M70" s="50"/>
      <c r="N70" s="50"/>
      <c r="O70" s="50"/>
      <c r="P70" s="51"/>
    </row>
    <row r="71" spans="1:16" s="31" customFormat="1" ht="37.5" customHeight="1">
      <c r="A71" s="73">
        <v>2</v>
      </c>
      <c r="B71" s="74"/>
      <c r="C71" s="81" t="s">
        <v>145</v>
      </c>
      <c r="D71" s="74" t="s">
        <v>54</v>
      </c>
      <c r="E71" s="76">
        <v>4</v>
      </c>
      <c r="F71" s="49"/>
      <c r="G71" s="49"/>
      <c r="H71" s="64"/>
      <c r="I71" s="64"/>
      <c r="J71" s="64"/>
      <c r="K71" s="50"/>
      <c r="L71" s="50"/>
      <c r="M71" s="50"/>
      <c r="N71" s="50"/>
      <c r="O71" s="50"/>
      <c r="P71" s="51"/>
    </row>
    <row r="72" spans="1:16" s="31" customFormat="1" ht="25.5" customHeight="1">
      <c r="A72" s="73"/>
      <c r="B72" s="74"/>
      <c r="C72" s="75" t="s">
        <v>146</v>
      </c>
      <c r="D72" s="74" t="s">
        <v>54</v>
      </c>
      <c r="E72" s="76">
        <f>E71*1.1</f>
        <v>4.4</v>
      </c>
      <c r="F72" s="77"/>
      <c r="G72" s="78"/>
      <c r="H72" s="79"/>
      <c r="I72" s="79"/>
      <c r="J72" s="80"/>
      <c r="K72" s="50"/>
      <c r="L72" s="50"/>
      <c r="M72" s="50"/>
      <c r="N72" s="50"/>
      <c r="O72" s="50"/>
      <c r="P72" s="51"/>
    </row>
    <row r="73" spans="1:16" s="31" customFormat="1" ht="12.75" customHeight="1">
      <c r="A73" s="46"/>
      <c r="B73" s="63"/>
      <c r="C73" s="62" t="s">
        <v>55</v>
      </c>
      <c r="D73" s="64" t="s">
        <v>44</v>
      </c>
      <c r="E73" s="68">
        <v>1</v>
      </c>
      <c r="F73" s="49"/>
      <c r="G73" s="49"/>
      <c r="H73" s="64"/>
      <c r="I73" s="57"/>
      <c r="J73" s="58"/>
      <c r="K73" s="50"/>
      <c r="L73" s="50"/>
      <c r="M73" s="50"/>
      <c r="N73" s="50"/>
      <c r="O73" s="50"/>
      <c r="P73" s="51"/>
    </row>
    <row r="74" spans="1:16" ht="12.75">
      <c r="A74" s="52"/>
      <c r="B74" s="53"/>
      <c r="C74" s="53"/>
      <c r="D74" s="53"/>
      <c r="E74" s="53"/>
      <c r="F74" s="54"/>
      <c r="G74" s="54"/>
      <c r="H74" s="54"/>
      <c r="I74" s="54"/>
      <c r="J74" s="54"/>
      <c r="K74" s="54"/>
      <c r="L74" s="55"/>
      <c r="M74" s="55"/>
      <c r="N74" s="55"/>
      <c r="O74" s="55"/>
      <c r="P74" s="56"/>
    </row>
    <row r="75" spans="1:16" ht="12.75">
      <c r="A75" s="210" t="s">
        <v>25</v>
      </c>
      <c r="B75" s="211"/>
      <c r="C75" s="211"/>
      <c r="D75" s="211"/>
      <c r="E75" s="211"/>
      <c r="F75" s="211"/>
      <c r="G75" s="211"/>
      <c r="H75" s="211"/>
      <c r="I75" s="211"/>
      <c r="J75" s="211"/>
      <c r="K75" s="22"/>
      <c r="L75" s="23">
        <f>SUM(L17:L74)</f>
        <v>0</v>
      </c>
      <c r="M75" s="23">
        <f>SUM(M17:M74)</f>
        <v>0</v>
      </c>
      <c r="N75" s="23">
        <f>SUM(N17:N74)</f>
        <v>0</v>
      </c>
      <c r="O75" s="23">
        <f>SUM(O17:O74)</f>
        <v>0</v>
      </c>
      <c r="P75" s="23">
        <f>SUM(P17:P74)</f>
        <v>0</v>
      </c>
    </row>
    <row r="76" spans="1:16" ht="12.75">
      <c r="A76" s="210" t="s">
        <v>26</v>
      </c>
      <c r="B76" s="211"/>
      <c r="C76" s="211"/>
      <c r="D76" s="211"/>
      <c r="E76" s="211"/>
      <c r="F76" s="211"/>
      <c r="G76" s="211"/>
      <c r="H76" s="211"/>
      <c r="I76" s="211"/>
      <c r="J76" s="211"/>
      <c r="K76" s="24" t="s">
        <v>187</v>
      </c>
      <c r="L76" s="23"/>
      <c r="M76" s="23"/>
      <c r="N76" s="25"/>
      <c r="O76" s="25"/>
      <c r="P76" s="25"/>
    </row>
    <row r="77" spans="1:16" ht="12.75">
      <c r="A77" s="210" t="s">
        <v>27</v>
      </c>
      <c r="B77" s="211"/>
      <c r="C77" s="211"/>
      <c r="D77" s="211"/>
      <c r="E77" s="211"/>
      <c r="F77" s="211"/>
      <c r="G77" s="211"/>
      <c r="H77" s="211"/>
      <c r="I77" s="211"/>
      <c r="J77" s="211"/>
      <c r="K77" s="24"/>
      <c r="L77" s="23"/>
      <c r="M77" s="23">
        <f>SUM(M75:M76)</f>
        <v>0</v>
      </c>
      <c r="N77" s="23">
        <f>SUM(N75:N76)</f>
        <v>0</v>
      </c>
      <c r="O77" s="23">
        <f>SUM(O75:O76)</f>
        <v>0</v>
      </c>
      <c r="P77" s="23">
        <f>SUM(P75:P76)</f>
        <v>0</v>
      </c>
    </row>
    <row r="79" spans="1:16" ht="12.75">
      <c r="A79" s="13" t="s">
        <v>188</v>
      </c>
      <c r="B79" s="12"/>
      <c r="D79" s="12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2.75">
      <c r="A80" s="197" t="s">
        <v>189</v>
      </c>
      <c r="B80" s="197"/>
      <c r="C80" s="197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3:16" ht="12.75">
      <c r="M81" s="209"/>
      <c r="N81" s="209"/>
      <c r="O81" s="209"/>
      <c r="P81" s="26"/>
    </row>
    <row r="83" spans="2:15" ht="12.75">
      <c r="B83" s="27"/>
      <c r="C83" s="27"/>
      <c r="D83" s="27"/>
      <c r="E83" s="27"/>
      <c r="F83" s="28"/>
      <c r="G83" s="28"/>
      <c r="H83" s="28"/>
      <c r="I83" s="28"/>
      <c r="J83" s="28"/>
      <c r="K83" s="28"/>
      <c r="L83" s="28"/>
      <c r="M83" s="28"/>
      <c r="N83" s="28"/>
      <c r="O83" s="28"/>
    </row>
  </sheetData>
  <sheetProtection/>
  <mergeCells count="23">
    <mergeCell ref="A6:B6"/>
    <mergeCell ref="C7:K7"/>
    <mergeCell ref="C6:P6"/>
    <mergeCell ref="A2:P2"/>
    <mergeCell ref="A4:P4"/>
    <mergeCell ref="A7:B7"/>
    <mergeCell ref="C13:C14"/>
    <mergeCell ref="D13:D14"/>
    <mergeCell ref="M10:O10"/>
    <mergeCell ref="N11:O11"/>
    <mergeCell ref="A11:K11"/>
    <mergeCell ref="F13:K13"/>
    <mergeCell ref="A13:A14"/>
    <mergeCell ref="A8:B8"/>
    <mergeCell ref="C8:K8"/>
    <mergeCell ref="M81:O81"/>
    <mergeCell ref="E13:E14"/>
    <mergeCell ref="A80:C80"/>
    <mergeCell ref="A75:J75"/>
    <mergeCell ref="A76:J76"/>
    <mergeCell ref="A77:J77"/>
    <mergeCell ref="B13:B14"/>
    <mergeCell ref="L13:P13"/>
  </mergeCells>
  <printOptions horizontalCentered="1"/>
  <pageMargins left="0.5905511811023623" right="0.3937007874015748" top="0.2755905511811024" bottom="0.2755905511811024" header="0.1968503937007874" footer="0.196850393700787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5"/>
  <sheetViews>
    <sheetView zoomScalePageLayoutView="0" workbookViewId="0" topLeftCell="A71">
      <selection activeCell="A82" sqref="A82:C82"/>
    </sheetView>
  </sheetViews>
  <sheetFormatPr defaultColWidth="9.140625" defaultRowHeight="12.75"/>
  <cols>
    <col min="1" max="1" width="6.421875" style="11" customWidth="1"/>
    <col min="2" max="2" width="12.7109375" style="1" customWidth="1"/>
    <col min="3" max="3" width="25.7109375" style="1" customWidth="1"/>
    <col min="4" max="4" width="7.7109375" style="1" customWidth="1"/>
    <col min="5" max="5" width="7.00390625" style="1" customWidth="1"/>
    <col min="6" max="10" width="7.7109375" style="11" customWidth="1"/>
    <col min="11" max="11" width="8.7109375" style="11" customWidth="1"/>
    <col min="12" max="13" width="9.00390625" style="11" customWidth="1"/>
    <col min="14" max="14" width="9.28125" style="11" customWidth="1"/>
    <col min="15" max="15" width="8.00390625" style="11" customWidth="1"/>
    <col min="16" max="16" width="10.140625" style="11" customWidth="1"/>
    <col min="17" max="16384" width="9.140625" style="1" customWidth="1"/>
  </cols>
  <sheetData>
    <row r="1" spans="1:16" ht="12.75">
      <c r="A1" s="18"/>
      <c r="B1" s="7"/>
      <c r="C1" s="7"/>
      <c r="D1" s="7"/>
      <c r="E1" s="7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12.75">
      <c r="A2" s="201" t="s">
        <v>62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</row>
    <row r="3" spans="1:16" ht="12.75">
      <c r="A3" s="18"/>
      <c r="B3" s="7"/>
      <c r="C3" s="7"/>
      <c r="D3" s="7"/>
      <c r="E3" s="7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2.75">
      <c r="A4" s="202" t="s">
        <v>185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</row>
    <row r="5" spans="1:16" ht="12.75">
      <c r="A5" s="18"/>
      <c r="B5" s="7"/>
      <c r="C5" s="7"/>
      <c r="D5" s="7"/>
      <c r="E5" s="7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 s="31" customFormat="1" ht="12.75" customHeight="1">
      <c r="A6" s="198" t="s">
        <v>33</v>
      </c>
      <c r="B6" s="198"/>
      <c r="C6" s="200" t="str">
        <f>Kopsavilkums!C7</f>
        <v>Primārās veselības aprūpes infrastruktūras uzlabošana PA "Ķekavas ambulance" telpās</v>
      </c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</row>
    <row r="7" spans="1:16" s="31" customFormat="1" ht="12.75">
      <c r="A7" s="198" t="s">
        <v>1</v>
      </c>
      <c r="B7" s="198"/>
      <c r="C7" s="199" t="str">
        <f>Kopsavilkums!C8</f>
        <v>Gaismas iela 15, Ķekava, Ķekavas novads</v>
      </c>
      <c r="D7" s="199"/>
      <c r="E7" s="199"/>
      <c r="F7" s="199"/>
      <c r="G7" s="199"/>
      <c r="H7" s="199"/>
      <c r="I7" s="199"/>
      <c r="J7" s="199"/>
      <c r="K7" s="199"/>
      <c r="L7" s="33"/>
      <c r="M7" s="33"/>
      <c r="N7" s="33"/>
      <c r="O7" s="32"/>
      <c r="P7" s="32"/>
    </row>
    <row r="8" spans="1:16" s="31" customFormat="1" ht="12.75">
      <c r="A8" s="198" t="s">
        <v>34</v>
      </c>
      <c r="B8" s="198"/>
      <c r="C8" s="199" t="str">
        <f>Kopsavilkums!C9</f>
        <v>PA "Ķekavas ambulance"</v>
      </c>
      <c r="D8" s="199"/>
      <c r="E8" s="199"/>
      <c r="F8" s="199"/>
      <c r="G8" s="199"/>
      <c r="H8" s="199"/>
      <c r="I8" s="199"/>
      <c r="J8" s="199"/>
      <c r="K8" s="199"/>
      <c r="L8" s="33"/>
      <c r="M8" s="33"/>
      <c r="N8" s="33"/>
      <c r="O8" s="32"/>
      <c r="P8" s="32"/>
    </row>
    <row r="9" spans="1:16" s="31" customFormat="1" ht="12.75">
      <c r="A9" s="3"/>
      <c r="B9" s="32"/>
      <c r="C9" s="3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s="31" customFormat="1" ht="12.7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198" t="s">
        <v>5</v>
      </c>
      <c r="N10" s="198"/>
      <c r="O10" s="198"/>
      <c r="P10" s="19"/>
    </row>
    <row r="11" spans="1:16" s="31" customFormat="1" ht="12.75">
      <c r="A11" s="205">
        <f>Kopsavilkums!A15</f>
        <v>0</v>
      </c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3"/>
      <c r="M11" s="3"/>
      <c r="N11" s="198" t="s">
        <v>6</v>
      </c>
      <c r="O11" s="198"/>
      <c r="P11" s="71"/>
    </row>
    <row r="12" spans="1:16" s="31" customFormat="1" ht="12.75">
      <c r="A12" s="3"/>
      <c r="B12" s="32"/>
      <c r="C12" s="3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29.25" customHeight="1">
      <c r="A13" s="204" t="s">
        <v>17</v>
      </c>
      <c r="B13" s="204" t="s">
        <v>29</v>
      </c>
      <c r="C13" s="203" t="s">
        <v>2</v>
      </c>
      <c r="D13" s="204" t="s">
        <v>18</v>
      </c>
      <c r="E13" s="204" t="s">
        <v>19</v>
      </c>
      <c r="F13" s="206" t="s">
        <v>3</v>
      </c>
      <c r="G13" s="207"/>
      <c r="H13" s="207"/>
      <c r="I13" s="207"/>
      <c r="J13" s="207"/>
      <c r="K13" s="208"/>
      <c r="L13" s="212" t="s">
        <v>4</v>
      </c>
      <c r="M13" s="213"/>
      <c r="N13" s="213"/>
      <c r="O13" s="213"/>
      <c r="P13" s="214"/>
    </row>
    <row r="14" spans="1:16" ht="72.75" customHeight="1">
      <c r="A14" s="204"/>
      <c r="B14" s="204"/>
      <c r="C14" s="203"/>
      <c r="D14" s="204"/>
      <c r="E14" s="204"/>
      <c r="F14" s="4" t="s">
        <v>30</v>
      </c>
      <c r="G14" s="4" t="s">
        <v>31</v>
      </c>
      <c r="H14" s="4" t="s">
        <v>20</v>
      </c>
      <c r="I14" s="4" t="s">
        <v>21</v>
      </c>
      <c r="J14" s="4" t="s">
        <v>22</v>
      </c>
      <c r="K14" s="4" t="s">
        <v>23</v>
      </c>
      <c r="L14" s="20" t="s">
        <v>32</v>
      </c>
      <c r="M14" s="20" t="s">
        <v>20</v>
      </c>
      <c r="N14" s="20" t="s">
        <v>21</v>
      </c>
      <c r="O14" s="20" t="s">
        <v>22</v>
      </c>
      <c r="P14" s="20" t="s">
        <v>24</v>
      </c>
    </row>
    <row r="15" spans="1:16" ht="12.75">
      <c r="A15" s="21">
        <v>1</v>
      </c>
      <c r="B15" s="21">
        <v>2</v>
      </c>
      <c r="C15" s="21">
        <v>3</v>
      </c>
      <c r="D15" s="21">
        <v>4</v>
      </c>
      <c r="E15" s="21">
        <v>5</v>
      </c>
      <c r="F15" s="21">
        <v>6</v>
      </c>
      <c r="G15" s="21">
        <v>7</v>
      </c>
      <c r="H15" s="21">
        <v>8</v>
      </c>
      <c r="I15" s="21">
        <v>9</v>
      </c>
      <c r="J15" s="21">
        <v>10</v>
      </c>
      <c r="K15" s="21">
        <v>11</v>
      </c>
      <c r="L15" s="21">
        <v>12</v>
      </c>
      <c r="M15" s="21">
        <v>13</v>
      </c>
      <c r="N15" s="21">
        <v>14</v>
      </c>
      <c r="O15" s="21">
        <v>15</v>
      </c>
      <c r="P15" s="21">
        <v>16</v>
      </c>
    </row>
    <row r="16" spans="1:16" ht="12.75">
      <c r="A16" s="41"/>
      <c r="B16" s="42"/>
      <c r="C16" s="42"/>
      <c r="D16" s="42"/>
      <c r="E16" s="42"/>
      <c r="F16" s="43"/>
      <c r="G16" s="43"/>
      <c r="H16" s="43"/>
      <c r="I16" s="43"/>
      <c r="J16" s="43"/>
      <c r="K16" s="43"/>
      <c r="L16" s="44"/>
      <c r="M16" s="44"/>
      <c r="N16" s="44"/>
      <c r="O16" s="44"/>
      <c r="P16" s="45"/>
    </row>
    <row r="17" spans="1:16" s="31" customFormat="1" ht="12.75" customHeight="1">
      <c r="A17" s="46"/>
      <c r="B17" s="47"/>
      <c r="C17" s="145" t="s">
        <v>130</v>
      </c>
      <c r="D17" s="64"/>
      <c r="E17" s="68"/>
      <c r="F17" s="49"/>
      <c r="G17" s="49"/>
      <c r="H17" s="64"/>
      <c r="I17" s="57"/>
      <c r="J17" s="58"/>
      <c r="K17" s="50"/>
      <c r="L17" s="50"/>
      <c r="M17" s="50"/>
      <c r="N17" s="50"/>
      <c r="O17" s="50"/>
      <c r="P17" s="51"/>
    </row>
    <row r="18" spans="1:16" s="31" customFormat="1" ht="12.75" customHeight="1">
      <c r="A18" s="46">
        <v>1</v>
      </c>
      <c r="B18" s="47"/>
      <c r="C18" s="60" t="s">
        <v>143</v>
      </c>
      <c r="D18" s="64" t="s">
        <v>57</v>
      </c>
      <c r="E18" s="64">
        <v>1</v>
      </c>
      <c r="F18" s="49"/>
      <c r="G18" s="49"/>
      <c r="H18" s="61"/>
      <c r="I18" s="61"/>
      <c r="J18" s="61"/>
      <c r="K18" s="50"/>
      <c r="L18" s="50"/>
      <c r="M18" s="50"/>
      <c r="N18" s="50"/>
      <c r="O18" s="50"/>
      <c r="P18" s="51"/>
    </row>
    <row r="19" spans="1:16" s="31" customFormat="1" ht="27" customHeight="1">
      <c r="A19" s="46">
        <v>2</v>
      </c>
      <c r="B19" s="47"/>
      <c r="C19" s="60" t="s">
        <v>170</v>
      </c>
      <c r="D19" s="64" t="s">
        <v>42</v>
      </c>
      <c r="E19" s="64">
        <f>2.53*3</f>
        <v>7.59</v>
      </c>
      <c r="F19" s="49"/>
      <c r="G19" s="49"/>
      <c r="H19" s="61"/>
      <c r="I19" s="61"/>
      <c r="J19" s="61"/>
      <c r="K19" s="50"/>
      <c r="L19" s="50"/>
      <c r="M19" s="50"/>
      <c r="N19" s="50"/>
      <c r="O19" s="50"/>
      <c r="P19" s="51"/>
    </row>
    <row r="20" spans="1:16" s="31" customFormat="1" ht="25.5" customHeight="1">
      <c r="A20" s="46">
        <v>3</v>
      </c>
      <c r="B20" s="47"/>
      <c r="C20" s="60" t="s">
        <v>178</v>
      </c>
      <c r="D20" s="64" t="s">
        <v>56</v>
      </c>
      <c r="E20" s="64">
        <v>1</v>
      </c>
      <c r="F20" s="49"/>
      <c r="G20" s="49"/>
      <c r="H20" s="61"/>
      <c r="I20" s="61"/>
      <c r="J20" s="61"/>
      <c r="K20" s="50"/>
      <c r="L20" s="50"/>
      <c r="M20" s="50"/>
      <c r="N20" s="50"/>
      <c r="O20" s="50"/>
      <c r="P20" s="51"/>
    </row>
    <row r="21" spans="1:16" s="31" customFormat="1" ht="12.75" customHeight="1">
      <c r="A21" s="46">
        <v>4</v>
      </c>
      <c r="B21" s="47"/>
      <c r="C21" s="60" t="s">
        <v>142</v>
      </c>
      <c r="D21" s="64" t="s">
        <v>42</v>
      </c>
      <c r="E21" s="64">
        <f>'apjomi(iekšējie)'!O12*0.5</f>
        <v>26.829999999999995</v>
      </c>
      <c r="F21" s="49"/>
      <c r="G21" s="49"/>
      <c r="H21" s="61"/>
      <c r="I21" s="61"/>
      <c r="J21" s="61"/>
      <c r="K21" s="50"/>
      <c r="L21" s="50"/>
      <c r="M21" s="50"/>
      <c r="N21" s="50"/>
      <c r="O21" s="50"/>
      <c r="P21" s="51"/>
    </row>
    <row r="22" spans="1:16" s="31" customFormat="1" ht="12.75" customHeight="1">
      <c r="A22" s="46">
        <v>5</v>
      </c>
      <c r="B22" s="47"/>
      <c r="C22" s="60" t="s">
        <v>171</v>
      </c>
      <c r="D22" s="64" t="s">
        <v>42</v>
      </c>
      <c r="E22" s="64">
        <f>1.53*2.59+5</f>
        <v>8.9627</v>
      </c>
      <c r="F22" s="49"/>
      <c r="G22" s="49"/>
      <c r="H22" s="61"/>
      <c r="I22" s="61"/>
      <c r="J22" s="61"/>
      <c r="K22" s="50"/>
      <c r="L22" s="50"/>
      <c r="M22" s="50"/>
      <c r="N22" s="50"/>
      <c r="O22" s="50"/>
      <c r="P22" s="51"/>
    </row>
    <row r="23" spans="1:16" s="31" customFormat="1" ht="37.5" customHeight="1">
      <c r="A23" s="46">
        <v>6</v>
      </c>
      <c r="B23" s="48"/>
      <c r="C23" s="60" t="s">
        <v>132</v>
      </c>
      <c r="D23" s="64" t="s">
        <v>101</v>
      </c>
      <c r="E23" s="68">
        <v>8</v>
      </c>
      <c r="F23" s="49"/>
      <c r="G23" s="49"/>
      <c r="H23" s="64"/>
      <c r="I23" s="57"/>
      <c r="J23" s="58"/>
      <c r="K23" s="50"/>
      <c r="L23" s="50"/>
      <c r="M23" s="50"/>
      <c r="N23" s="50"/>
      <c r="O23" s="50"/>
      <c r="P23" s="51"/>
    </row>
    <row r="24" spans="1:16" s="31" customFormat="1" ht="24.75" customHeight="1">
      <c r="A24" s="46">
        <v>7</v>
      </c>
      <c r="B24" s="63"/>
      <c r="C24" s="129" t="s">
        <v>102</v>
      </c>
      <c r="D24" s="48" t="s">
        <v>43</v>
      </c>
      <c r="E24" s="69">
        <v>4</v>
      </c>
      <c r="F24" s="49"/>
      <c r="G24" s="49"/>
      <c r="H24" s="64"/>
      <c r="I24" s="64"/>
      <c r="J24" s="64"/>
      <c r="K24" s="50"/>
      <c r="L24" s="50"/>
      <c r="M24" s="50"/>
      <c r="N24" s="50"/>
      <c r="O24" s="50"/>
      <c r="P24" s="51"/>
    </row>
    <row r="25" spans="1:16" s="31" customFormat="1" ht="26.25" customHeight="1">
      <c r="A25" s="46"/>
      <c r="B25" s="47"/>
      <c r="C25" s="72" t="s">
        <v>103</v>
      </c>
      <c r="D25" s="64" t="s">
        <v>56</v>
      </c>
      <c r="E25" s="68">
        <f>E24/8</f>
        <v>0.5</v>
      </c>
      <c r="F25" s="49"/>
      <c r="G25" s="49"/>
      <c r="H25" s="64"/>
      <c r="I25" s="57"/>
      <c r="J25" s="58"/>
      <c r="K25" s="50"/>
      <c r="L25" s="50"/>
      <c r="M25" s="50"/>
      <c r="N25" s="50"/>
      <c r="O25" s="50"/>
      <c r="P25" s="51"/>
    </row>
    <row r="26" spans="1:16" s="31" customFormat="1" ht="12.75">
      <c r="A26" s="157"/>
      <c r="B26" s="158"/>
      <c r="C26" s="128" t="s">
        <v>86</v>
      </c>
      <c r="D26" s="158"/>
      <c r="E26" s="158"/>
      <c r="F26" s="160"/>
      <c r="G26" s="123"/>
      <c r="H26" s="123"/>
      <c r="I26" s="123"/>
      <c r="J26" s="123"/>
      <c r="K26" s="50"/>
      <c r="L26" s="50"/>
      <c r="M26" s="50"/>
      <c r="N26" s="50"/>
      <c r="O26" s="50"/>
      <c r="P26" s="51"/>
    </row>
    <row r="27" spans="1:16" s="31" customFormat="1" ht="22.5">
      <c r="A27" s="73">
        <v>1</v>
      </c>
      <c r="B27" s="74"/>
      <c r="C27" s="81" t="s">
        <v>91</v>
      </c>
      <c r="D27" s="74" t="s">
        <v>42</v>
      </c>
      <c r="E27" s="79">
        <f>E19</f>
        <v>7.59</v>
      </c>
      <c r="F27" s="49"/>
      <c r="G27" s="49"/>
      <c r="H27" s="50"/>
      <c r="I27" s="50"/>
      <c r="J27" s="50"/>
      <c r="K27" s="50"/>
      <c r="L27" s="50"/>
      <c r="M27" s="50"/>
      <c r="N27" s="50"/>
      <c r="O27" s="50"/>
      <c r="P27" s="51"/>
    </row>
    <row r="28" spans="1:16" s="31" customFormat="1" ht="40.5" customHeight="1">
      <c r="A28" s="46">
        <v>2</v>
      </c>
      <c r="B28" s="48"/>
      <c r="C28" s="81" t="s">
        <v>179</v>
      </c>
      <c r="D28" s="74" t="s">
        <v>42</v>
      </c>
      <c r="E28" s="79">
        <f>E27*2-1*2.1*2</f>
        <v>10.98</v>
      </c>
      <c r="F28" s="49"/>
      <c r="G28" s="49"/>
      <c r="H28" s="64"/>
      <c r="I28" s="64"/>
      <c r="J28" s="64"/>
      <c r="K28" s="50"/>
      <c r="L28" s="50"/>
      <c r="M28" s="50"/>
      <c r="N28" s="50"/>
      <c r="O28" s="50"/>
      <c r="P28" s="51"/>
    </row>
    <row r="29" spans="1:16" s="31" customFormat="1" ht="13.5" customHeight="1">
      <c r="A29" s="73"/>
      <c r="B29" s="74"/>
      <c r="C29" s="75" t="s">
        <v>111</v>
      </c>
      <c r="D29" s="74" t="s">
        <v>49</v>
      </c>
      <c r="E29" s="79">
        <f>E28*0.1</f>
        <v>1.098</v>
      </c>
      <c r="F29" s="78"/>
      <c r="G29" s="78"/>
      <c r="H29" s="82"/>
      <c r="I29" s="82"/>
      <c r="J29" s="82"/>
      <c r="K29" s="50"/>
      <c r="L29" s="50"/>
      <c r="M29" s="50"/>
      <c r="N29" s="50"/>
      <c r="O29" s="50"/>
      <c r="P29" s="51"/>
    </row>
    <row r="30" spans="1:16" s="31" customFormat="1" ht="12.75" customHeight="1">
      <c r="A30" s="73"/>
      <c r="B30" s="74"/>
      <c r="C30" s="75" t="s">
        <v>112</v>
      </c>
      <c r="D30" s="74" t="s">
        <v>50</v>
      </c>
      <c r="E30" s="76">
        <f>E28*1.2</f>
        <v>13.176</v>
      </c>
      <c r="F30" s="77"/>
      <c r="G30" s="78"/>
      <c r="H30" s="79"/>
      <c r="I30" s="79"/>
      <c r="J30" s="80"/>
      <c r="K30" s="50"/>
      <c r="L30" s="50"/>
      <c r="M30" s="50"/>
      <c r="N30" s="50"/>
      <c r="O30" s="50"/>
      <c r="P30" s="51"/>
    </row>
    <row r="31" spans="1:16" s="31" customFormat="1" ht="12.75" customHeight="1">
      <c r="A31" s="73"/>
      <c r="B31" s="74"/>
      <c r="C31" s="75" t="s">
        <v>59</v>
      </c>
      <c r="D31" s="74" t="s">
        <v>50</v>
      </c>
      <c r="E31" s="76">
        <f>E28*0.7</f>
        <v>7.686</v>
      </c>
      <c r="F31" s="77"/>
      <c r="G31" s="78"/>
      <c r="H31" s="79"/>
      <c r="I31" s="79"/>
      <c r="J31" s="80"/>
      <c r="K31" s="50"/>
      <c r="L31" s="50"/>
      <c r="M31" s="50"/>
      <c r="N31" s="50"/>
      <c r="O31" s="50"/>
      <c r="P31" s="51"/>
    </row>
    <row r="32" spans="1:16" s="31" customFormat="1" ht="12.75" customHeight="1">
      <c r="A32" s="73"/>
      <c r="B32" s="74"/>
      <c r="C32" s="75" t="s">
        <v>61</v>
      </c>
      <c r="D32" s="74" t="s">
        <v>44</v>
      </c>
      <c r="E32" s="76">
        <v>1</v>
      </c>
      <c r="F32" s="77"/>
      <c r="G32" s="78"/>
      <c r="H32" s="79"/>
      <c r="I32" s="79"/>
      <c r="J32" s="80"/>
      <c r="K32" s="50"/>
      <c r="L32" s="50"/>
      <c r="M32" s="50"/>
      <c r="N32" s="50"/>
      <c r="O32" s="50"/>
      <c r="P32" s="51"/>
    </row>
    <row r="33" spans="1:16" s="31" customFormat="1" ht="51" customHeight="1">
      <c r="A33" s="73">
        <v>3</v>
      </c>
      <c r="B33" s="74"/>
      <c r="C33" s="81" t="s">
        <v>181</v>
      </c>
      <c r="D33" s="74" t="s">
        <v>42</v>
      </c>
      <c r="E33" s="79">
        <f>'apjomi(iekšējie)'!O12-E28/2</f>
        <v>48.16999999999999</v>
      </c>
      <c r="F33" s="49"/>
      <c r="G33" s="49"/>
      <c r="H33" s="64"/>
      <c r="I33" s="64"/>
      <c r="J33" s="64"/>
      <c r="K33" s="50"/>
      <c r="L33" s="50"/>
      <c r="M33" s="50"/>
      <c r="N33" s="50"/>
      <c r="O33" s="50"/>
      <c r="P33" s="51"/>
    </row>
    <row r="34" spans="1:16" s="31" customFormat="1" ht="13.5" customHeight="1">
      <c r="A34" s="73"/>
      <c r="B34" s="74"/>
      <c r="C34" s="75" t="s">
        <v>111</v>
      </c>
      <c r="D34" s="74" t="s">
        <v>49</v>
      </c>
      <c r="E34" s="79">
        <f>E33*0.1</f>
        <v>4.816999999999999</v>
      </c>
      <c r="F34" s="78"/>
      <c r="G34" s="78"/>
      <c r="H34" s="82"/>
      <c r="I34" s="82"/>
      <c r="J34" s="82"/>
      <c r="K34" s="50"/>
      <c r="L34" s="50"/>
      <c r="M34" s="50"/>
      <c r="N34" s="50"/>
      <c r="O34" s="50"/>
      <c r="P34" s="51"/>
    </row>
    <row r="35" spans="1:16" s="31" customFormat="1" ht="12.75" customHeight="1">
      <c r="A35" s="73"/>
      <c r="B35" s="74"/>
      <c r="C35" s="75" t="s">
        <v>112</v>
      </c>
      <c r="D35" s="74" t="s">
        <v>50</v>
      </c>
      <c r="E35" s="76">
        <f>E33*1.2</f>
        <v>57.80399999999998</v>
      </c>
      <c r="F35" s="77"/>
      <c r="G35" s="78"/>
      <c r="H35" s="79"/>
      <c r="I35" s="79"/>
      <c r="J35" s="80"/>
      <c r="K35" s="50"/>
      <c r="L35" s="50"/>
      <c r="M35" s="50"/>
      <c r="N35" s="50"/>
      <c r="O35" s="50"/>
      <c r="P35" s="51"/>
    </row>
    <row r="36" spans="1:16" s="31" customFormat="1" ht="12.75" customHeight="1">
      <c r="A36" s="73"/>
      <c r="B36" s="74"/>
      <c r="C36" s="75" t="s">
        <v>59</v>
      </c>
      <c r="D36" s="74" t="s">
        <v>50</v>
      </c>
      <c r="E36" s="76">
        <f>E33*0.7</f>
        <v>33.71899999999999</v>
      </c>
      <c r="F36" s="77"/>
      <c r="G36" s="78"/>
      <c r="H36" s="79"/>
      <c r="I36" s="79"/>
      <c r="J36" s="80"/>
      <c r="K36" s="50"/>
      <c r="L36" s="50"/>
      <c r="M36" s="50"/>
      <c r="N36" s="50"/>
      <c r="O36" s="50"/>
      <c r="P36" s="51"/>
    </row>
    <row r="37" spans="1:16" s="31" customFormat="1" ht="12.75" customHeight="1">
      <c r="A37" s="73"/>
      <c r="B37" s="74"/>
      <c r="C37" s="75" t="s">
        <v>61</v>
      </c>
      <c r="D37" s="74" t="s">
        <v>44</v>
      </c>
      <c r="E37" s="76">
        <v>1</v>
      </c>
      <c r="F37" s="77"/>
      <c r="G37" s="78"/>
      <c r="H37" s="79"/>
      <c r="I37" s="79"/>
      <c r="J37" s="80"/>
      <c r="K37" s="50"/>
      <c r="L37" s="50"/>
      <c r="M37" s="50"/>
      <c r="N37" s="50"/>
      <c r="O37" s="50"/>
      <c r="P37" s="51"/>
    </row>
    <row r="38" spans="1:16" s="31" customFormat="1" ht="24.75" customHeight="1">
      <c r="A38" s="73">
        <v>3</v>
      </c>
      <c r="B38" s="74"/>
      <c r="C38" s="81" t="s">
        <v>126</v>
      </c>
      <c r="D38" s="74" t="s">
        <v>42</v>
      </c>
      <c r="E38" s="146">
        <f>'apjomi(iekšējie)'!P12</f>
        <v>16.097999999999995</v>
      </c>
      <c r="F38" s="49"/>
      <c r="G38" s="49"/>
      <c r="H38" s="64"/>
      <c r="I38" s="64"/>
      <c r="J38" s="64"/>
      <c r="K38" s="50"/>
      <c r="L38" s="50"/>
      <c r="M38" s="50"/>
      <c r="N38" s="50"/>
      <c r="O38" s="50"/>
      <c r="P38" s="51"/>
    </row>
    <row r="39" spans="1:16" s="31" customFormat="1" ht="13.5" customHeight="1">
      <c r="A39" s="73"/>
      <c r="B39" s="74"/>
      <c r="C39" s="75" t="s">
        <v>60</v>
      </c>
      <c r="D39" s="74" t="s">
        <v>49</v>
      </c>
      <c r="E39" s="76">
        <f>E38*0.15</f>
        <v>2.4146999999999994</v>
      </c>
      <c r="F39" s="78"/>
      <c r="G39" s="78"/>
      <c r="H39" s="82"/>
      <c r="I39" s="82"/>
      <c r="J39" s="82"/>
      <c r="K39" s="50"/>
      <c r="L39" s="50"/>
      <c r="M39" s="50"/>
      <c r="N39" s="50"/>
      <c r="O39" s="50"/>
      <c r="P39" s="51"/>
    </row>
    <row r="40" spans="1:16" s="31" customFormat="1" ht="12.75" customHeight="1">
      <c r="A40" s="73"/>
      <c r="B40" s="74"/>
      <c r="C40" s="75" t="s">
        <v>114</v>
      </c>
      <c r="D40" s="74" t="s">
        <v>49</v>
      </c>
      <c r="E40" s="76">
        <f>E38*0.25</f>
        <v>4.024499999999999</v>
      </c>
      <c r="F40" s="77"/>
      <c r="G40" s="78"/>
      <c r="H40" s="79"/>
      <c r="I40" s="79"/>
      <c r="J40" s="80"/>
      <c r="K40" s="50"/>
      <c r="L40" s="50"/>
      <c r="M40" s="50"/>
      <c r="N40" s="50"/>
      <c r="O40" s="50"/>
      <c r="P40" s="51"/>
    </row>
    <row r="41" spans="1:16" s="31" customFormat="1" ht="12.75" customHeight="1">
      <c r="A41" s="73"/>
      <c r="B41" s="74"/>
      <c r="C41" s="75" t="s">
        <v>61</v>
      </c>
      <c r="D41" s="74" t="s">
        <v>44</v>
      </c>
      <c r="E41" s="76">
        <v>1</v>
      </c>
      <c r="F41" s="77"/>
      <c r="G41" s="78"/>
      <c r="H41" s="79"/>
      <c r="I41" s="79"/>
      <c r="J41" s="80"/>
      <c r="K41" s="50"/>
      <c r="L41" s="50"/>
      <c r="M41" s="50"/>
      <c r="N41" s="50"/>
      <c r="O41" s="50"/>
      <c r="P41" s="51"/>
    </row>
    <row r="42" spans="1:16" s="31" customFormat="1" ht="12.75" customHeight="1">
      <c r="A42" s="46">
        <v>4</v>
      </c>
      <c r="B42" s="47"/>
      <c r="C42" s="60" t="s">
        <v>180</v>
      </c>
      <c r="D42" s="48" t="s">
        <v>42</v>
      </c>
      <c r="E42" s="69">
        <f>'apjomi(iekšējie)'!Q12</f>
        <v>37.562</v>
      </c>
      <c r="F42" s="49"/>
      <c r="G42" s="49"/>
      <c r="H42" s="64"/>
      <c r="I42" s="64"/>
      <c r="J42" s="64"/>
      <c r="K42" s="64"/>
      <c r="L42" s="50"/>
      <c r="M42" s="50"/>
      <c r="N42" s="50"/>
      <c r="O42" s="50"/>
      <c r="P42" s="51"/>
    </row>
    <row r="43" spans="1:16" s="31" customFormat="1" ht="12.75" customHeight="1">
      <c r="A43" s="46"/>
      <c r="B43" s="47"/>
      <c r="C43" s="62" t="s">
        <v>63</v>
      </c>
      <c r="D43" s="48" t="s">
        <v>49</v>
      </c>
      <c r="E43" s="69">
        <f>E42*0.1</f>
        <v>3.7561999999999998</v>
      </c>
      <c r="F43" s="49"/>
      <c r="G43" s="49"/>
      <c r="H43" s="64"/>
      <c r="I43" s="64"/>
      <c r="J43" s="64"/>
      <c r="K43" s="64"/>
      <c r="L43" s="50"/>
      <c r="M43" s="50"/>
      <c r="N43" s="50"/>
      <c r="O43" s="50"/>
      <c r="P43" s="51"/>
    </row>
    <row r="44" spans="1:16" s="31" customFormat="1" ht="12.75" customHeight="1">
      <c r="A44" s="46"/>
      <c r="B44" s="63"/>
      <c r="C44" s="62" t="s">
        <v>87</v>
      </c>
      <c r="D44" s="48" t="s">
        <v>50</v>
      </c>
      <c r="E44" s="69">
        <f>E42*4.5</f>
        <v>169.029</v>
      </c>
      <c r="F44" s="49"/>
      <c r="G44" s="49"/>
      <c r="H44" s="64"/>
      <c r="I44" s="64"/>
      <c r="J44" s="64"/>
      <c r="K44" s="64"/>
      <c r="L44" s="50"/>
      <c r="M44" s="50"/>
      <c r="N44" s="50"/>
      <c r="O44" s="50"/>
      <c r="P44" s="51"/>
    </row>
    <row r="45" spans="1:16" s="31" customFormat="1" ht="12.75" customHeight="1">
      <c r="A45" s="46"/>
      <c r="B45" s="63"/>
      <c r="C45" s="62" t="s">
        <v>88</v>
      </c>
      <c r="D45" s="48" t="s">
        <v>50</v>
      </c>
      <c r="E45" s="69">
        <f>E42*0.3</f>
        <v>11.2686</v>
      </c>
      <c r="F45" s="49"/>
      <c r="G45" s="49"/>
      <c r="H45" s="64"/>
      <c r="I45" s="64"/>
      <c r="J45" s="64"/>
      <c r="K45" s="64"/>
      <c r="L45" s="50"/>
      <c r="M45" s="50"/>
      <c r="N45" s="50"/>
      <c r="O45" s="50"/>
      <c r="P45" s="51"/>
    </row>
    <row r="46" spans="1:16" s="31" customFormat="1" ht="12.75" customHeight="1">
      <c r="A46" s="46"/>
      <c r="B46" s="48"/>
      <c r="C46" s="62" t="s">
        <v>90</v>
      </c>
      <c r="D46" s="48" t="s">
        <v>42</v>
      </c>
      <c r="E46" s="69">
        <f>E42*1.25</f>
        <v>46.9525</v>
      </c>
      <c r="F46" s="50"/>
      <c r="G46" s="49"/>
      <c r="H46" s="64"/>
      <c r="I46" s="64"/>
      <c r="J46" s="64"/>
      <c r="K46" s="64"/>
      <c r="L46" s="50"/>
      <c r="M46" s="50"/>
      <c r="N46" s="50"/>
      <c r="O46" s="50"/>
      <c r="P46" s="51"/>
    </row>
    <row r="47" spans="1:16" s="31" customFormat="1" ht="12.75" customHeight="1">
      <c r="A47" s="73"/>
      <c r="B47" s="74"/>
      <c r="C47" s="62" t="s">
        <v>89</v>
      </c>
      <c r="D47" s="48" t="s">
        <v>44</v>
      </c>
      <c r="E47" s="69">
        <v>1</v>
      </c>
      <c r="F47" s="77"/>
      <c r="G47" s="78"/>
      <c r="H47" s="64"/>
      <c r="I47" s="64"/>
      <c r="J47" s="64"/>
      <c r="K47" s="64"/>
      <c r="L47" s="50"/>
      <c r="M47" s="50"/>
      <c r="N47" s="50"/>
      <c r="O47" s="50"/>
      <c r="P47" s="51"/>
    </row>
    <row r="48" spans="1:16" s="31" customFormat="1" ht="12.75" customHeight="1">
      <c r="A48" s="103"/>
      <c r="B48" s="59"/>
      <c r="C48" s="145" t="s">
        <v>133</v>
      </c>
      <c r="D48" s="142"/>
      <c r="E48" s="143"/>
      <c r="F48" s="104"/>
      <c r="G48" s="49"/>
      <c r="H48" s="64"/>
      <c r="I48" s="57"/>
      <c r="J48" s="58"/>
      <c r="K48" s="50"/>
      <c r="L48" s="50"/>
      <c r="M48" s="50"/>
      <c r="N48" s="50"/>
      <c r="O48" s="50"/>
      <c r="P48" s="51"/>
    </row>
    <row r="49" spans="1:16" s="31" customFormat="1" ht="35.25" customHeight="1">
      <c r="A49" s="46">
        <v>1</v>
      </c>
      <c r="B49" s="122"/>
      <c r="C49" s="65" t="s">
        <v>120</v>
      </c>
      <c r="D49" s="48" t="s">
        <v>42</v>
      </c>
      <c r="E49" s="69">
        <f>'apjomi(iekšējie)'!H12</f>
        <v>10.059999999999999</v>
      </c>
      <c r="F49" s="49"/>
      <c r="G49" s="49"/>
      <c r="H49" s="64"/>
      <c r="I49" s="64"/>
      <c r="J49" s="64"/>
      <c r="K49" s="50"/>
      <c r="L49" s="50"/>
      <c r="M49" s="50"/>
      <c r="N49" s="50"/>
      <c r="O49" s="50"/>
      <c r="P49" s="51"/>
    </row>
    <row r="50" spans="1:16" s="31" customFormat="1" ht="12.75" customHeight="1">
      <c r="A50" s="46"/>
      <c r="B50" s="47"/>
      <c r="C50" s="62" t="s">
        <v>46</v>
      </c>
      <c r="D50" s="48" t="s">
        <v>49</v>
      </c>
      <c r="E50" s="69">
        <f>E49*0.15</f>
        <v>1.5089999999999997</v>
      </c>
      <c r="F50" s="49"/>
      <c r="G50" s="49"/>
      <c r="H50" s="64"/>
      <c r="I50" s="64"/>
      <c r="J50" s="64"/>
      <c r="K50" s="50"/>
      <c r="L50" s="50"/>
      <c r="M50" s="50"/>
      <c r="N50" s="50"/>
      <c r="O50" s="50"/>
      <c r="P50" s="51"/>
    </row>
    <row r="51" spans="1:16" s="31" customFormat="1" ht="25.5" customHeight="1">
      <c r="A51" s="46"/>
      <c r="B51" s="47"/>
      <c r="C51" s="62" t="s">
        <v>100</v>
      </c>
      <c r="D51" s="48" t="s">
        <v>50</v>
      </c>
      <c r="E51" s="147">
        <f>E49*15</f>
        <v>150.89999999999998</v>
      </c>
      <c r="F51" s="49"/>
      <c r="G51" s="49"/>
      <c r="H51" s="64"/>
      <c r="I51" s="64"/>
      <c r="J51" s="64"/>
      <c r="K51" s="50"/>
      <c r="L51" s="50"/>
      <c r="M51" s="50"/>
      <c r="N51" s="50"/>
      <c r="O51" s="50"/>
      <c r="P51" s="51"/>
    </row>
    <row r="52" spans="1:16" s="31" customFormat="1" ht="12.75" customHeight="1">
      <c r="A52" s="46"/>
      <c r="B52" s="63"/>
      <c r="C52" s="62" t="s">
        <v>61</v>
      </c>
      <c r="D52" s="64" t="s">
        <v>44</v>
      </c>
      <c r="E52" s="68">
        <v>1</v>
      </c>
      <c r="F52" s="49"/>
      <c r="G52" s="49"/>
      <c r="H52" s="64"/>
      <c r="I52" s="57"/>
      <c r="J52" s="58"/>
      <c r="K52" s="50"/>
      <c r="L52" s="50"/>
      <c r="M52" s="50"/>
      <c r="N52" s="50"/>
      <c r="O52" s="50"/>
      <c r="P52" s="51"/>
    </row>
    <row r="53" spans="1:16" s="31" customFormat="1" ht="12.75" customHeight="1">
      <c r="A53" s="46">
        <v>2</v>
      </c>
      <c r="B53" s="47"/>
      <c r="C53" s="60" t="s">
        <v>141</v>
      </c>
      <c r="D53" s="48" t="s">
        <v>42</v>
      </c>
      <c r="E53" s="69">
        <f>E49</f>
        <v>10.059999999999999</v>
      </c>
      <c r="F53" s="49"/>
      <c r="G53" s="49"/>
      <c r="H53" s="64"/>
      <c r="I53" s="64"/>
      <c r="J53" s="64"/>
      <c r="K53" s="50"/>
      <c r="L53" s="50"/>
      <c r="M53" s="50"/>
      <c r="N53" s="50"/>
      <c r="O53" s="50"/>
      <c r="P53" s="51"/>
    </row>
    <row r="54" spans="1:16" s="31" customFormat="1" ht="12.75" customHeight="1">
      <c r="A54" s="46"/>
      <c r="B54" s="47"/>
      <c r="C54" s="62" t="s">
        <v>63</v>
      </c>
      <c r="D54" s="48" t="s">
        <v>49</v>
      </c>
      <c r="E54" s="69">
        <f>E53*0.1</f>
        <v>1.006</v>
      </c>
      <c r="F54" s="49"/>
      <c r="G54" s="49"/>
      <c r="H54" s="64"/>
      <c r="I54" s="64"/>
      <c r="J54" s="64"/>
      <c r="K54" s="64"/>
      <c r="L54" s="50"/>
      <c r="M54" s="50"/>
      <c r="N54" s="50"/>
      <c r="O54" s="50"/>
      <c r="P54" s="51"/>
    </row>
    <row r="55" spans="1:16" s="31" customFormat="1" ht="12.75" customHeight="1">
      <c r="A55" s="46"/>
      <c r="B55" s="63"/>
      <c r="C55" s="62" t="s">
        <v>87</v>
      </c>
      <c r="D55" s="48" t="s">
        <v>50</v>
      </c>
      <c r="E55" s="69">
        <f>E53*4</f>
        <v>40.239999999999995</v>
      </c>
      <c r="F55" s="49"/>
      <c r="G55" s="49"/>
      <c r="H55" s="64"/>
      <c r="I55" s="64"/>
      <c r="J55" s="64"/>
      <c r="K55" s="64"/>
      <c r="L55" s="50"/>
      <c r="M55" s="50"/>
      <c r="N55" s="50"/>
      <c r="O55" s="50"/>
      <c r="P55" s="51"/>
    </row>
    <row r="56" spans="1:16" s="31" customFormat="1" ht="12.75" customHeight="1">
      <c r="A56" s="46"/>
      <c r="B56" s="63"/>
      <c r="C56" s="62" t="s">
        <v>88</v>
      </c>
      <c r="D56" s="48" t="s">
        <v>50</v>
      </c>
      <c r="E56" s="69">
        <f>E53*0.3</f>
        <v>3.0179999999999993</v>
      </c>
      <c r="F56" s="49"/>
      <c r="G56" s="49"/>
      <c r="H56" s="64"/>
      <c r="I56" s="64"/>
      <c r="J56" s="64"/>
      <c r="K56" s="64"/>
      <c r="L56" s="50"/>
      <c r="M56" s="50"/>
      <c r="N56" s="50"/>
      <c r="O56" s="50"/>
      <c r="P56" s="51"/>
    </row>
    <row r="57" spans="1:16" s="31" customFormat="1" ht="25.5" customHeight="1">
      <c r="A57" s="46"/>
      <c r="B57" s="48"/>
      <c r="C57" s="62" t="s">
        <v>121</v>
      </c>
      <c r="D57" s="48" t="s">
        <v>42</v>
      </c>
      <c r="E57" s="69">
        <f>E53*1.2</f>
        <v>12.071999999999997</v>
      </c>
      <c r="F57" s="50"/>
      <c r="G57" s="49"/>
      <c r="H57" s="64"/>
      <c r="I57" s="64"/>
      <c r="J57" s="64"/>
      <c r="K57" s="64"/>
      <c r="L57" s="50"/>
      <c r="M57" s="50"/>
      <c r="N57" s="50"/>
      <c r="O57" s="50"/>
      <c r="P57" s="51"/>
    </row>
    <row r="58" spans="1:16" s="31" customFormat="1" ht="12.75" customHeight="1">
      <c r="A58" s="46"/>
      <c r="B58" s="48"/>
      <c r="C58" s="62" t="s">
        <v>89</v>
      </c>
      <c r="D58" s="48" t="s">
        <v>44</v>
      </c>
      <c r="E58" s="69">
        <v>1</v>
      </c>
      <c r="F58" s="77"/>
      <c r="G58" s="78"/>
      <c r="H58" s="64"/>
      <c r="I58" s="64"/>
      <c r="J58" s="64"/>
      <c r="K58" s="64"/>
      <c r="L58" s="50"/>
      <c r="M58" s="50"/>
      <c r="N58" s="50"/>
      <c r="O58" s="50"/>
      <c r="P58" s="51"/>
    </row>
    <row r="59" spans="1:16" s="31" customFormat="1" ht="12.75">
      <c r="A59" s="46"/>
      <c r="B59" s="63"/>
      <c r="C59" s="125" t="s">
        <v>83</v>
      </c>
      <c r="D59" s="64"/>
      <c r="E59" s="68"/>
      <c r="F59" s="49"/>
      <c r="G59" s="49"/>
      <c r="H59" s="64"/>
      <c r="I59" s="64"/>
      <c r="J59" s="64"/>
      <c r="K59" s="64"/>
      <c r="L59" s="50"/>
      <c r="M59" s="50"/>
      <c r="N59" s="50"/>
      <c r="O59" s="50"/>
      <c r="P59" s="51"/>
    </row>
    <row r="60" spans="1:16" s="31" customFormat="1" ht="12.75">
      <c r="A60" s="46">
        <v>1</v>
      </c>
      <c r="B60" s="63"/>
      <c r="C60" s="81" t="s">
        <v>137</v>
      </c>
      <c r="D60" s="74" t="s">
        <v>57</v>
      </c>
      <c r="E60" s="76">
        <v>2</v>
      </c>
      <c r="F60" s="49"/>
      <c r="G60" s="49"/>
      <c r="H60" s="64"/>
      <c r="I60" s="64"/>
      <c r="J60" s="64"/>
      <c r="K60" s="64"/>
      <c r="L60" s="50"/>
      <c r="M60" s="50"/>
      <c r="N60" s="50"/>
      <c r="O60" s="50"/>
      <c r="P60" s="51"/>
    </row>
    <row r="61" spans="1:16" s="31" customFormat="1" ht="22.5">
      <c r="A61" s="46"/>
      <c r="B61" s="63"/>
      <c r="C61" s="75" t="s">
        <v>177</v>
      </c>
      <c r="D61" s="74" t="s">
        <v>57</v>
      </c>
      <c r="E61" s="76">
        <v>2</v>
      </c>
      <c r="F61" s="49"/>
      <c r="G61" s="49"/>
      <c r="H61" s="64"/>
      <c r="I61" s="64"/>
      <c r="J61" s="64"/>
      <c r="K61" s="64"/>
      <c r="L61" s="50"/>
      <c r="M61" s="50"/>
      <c r="N61" s="50"/>
      <c r="O61" s="50"/>
      <c r="P61" s="51"/>
    </row>
    <row r="62" spans="1:16" s="31" customFormat="1" ht="12.75" customHeight="1">
      <c r="A62" s="46"/>
      <c r="B62" s="63"/>
      <c r="C62" s="62" t="s">
        <v>55</v>
      </c>
      <c r="D62" s="64" t="s">
        <v>44</v>
      </c>
      <c r="E62" s="124">
        <v>1</v>
      </c>
      <c r="F62" s="49"/>
      <c r="G62" s="49"/>
      <c r="H62" s="64"/>
      <c r="I62" s="57"/>
      <c r="J62" s="58"/>
      <c r="K62" s="50"/>
      <c r="L62" s="50"/>
      <c r="M62" s="50"/>
      <c r="N62" s="50"/>
      <c r="O62" s="50"/>
      <c r="P62" s="51"/>
    </row>
    <row r="63" spans="1:16" s="31" customFormat="1" ht="12.75">
      <c r="A63" s="73"/>
      <c r="B63" s="126"/>
      <c r="C63" s="145" t="s">
        <v>116</v>
      </c>
      <c r="D63" s="64"/>
      <c r="E63" s="124"/>
      <c r="F63" s="49"/>
      <c r="G63" s="49"/>
      <c r="H63" s="64"/>
      <c r="I63" s="64"/>
      <c r="J63" s="64"/>
      <c r="K63" s="64"/>
      <c r="L63" s="50"/>
      <c r="M63" s="50"/>
      <c r="N63" s="50"/>
      <c r="O63" s="50"/>
      <c r="P63" s="51"/>
    </row>
    <row r="64" spans="1:16" s="31" customFormat="1" ht="22.5">
      <c r="A64" s="73">
        <v>1</v>
      </c>
      <c r="B64" s="126"/>
      <c r="C64" s="127" t="s">
        <v>172</v>
      </c>
      <c r="D64" s="64" t="s">
        <v>44</v>
      </c>
      <c r="E64" s="124">
        <v>2</v>
      </c>
      <c r="F64" s="49"/>
      <c r="G64" s="49"/>
      <c r="H64" s="64"/>
      <c r="I64" s="64"/>
      <c r="J64" s="64"/>
      <c r="K64" s="64"/>
      <c r="L64" s="50"/>
      <c r="M64" s="50"/>
      <c r="N64" s="50"/>
      <c r="O64" s="50"/>
      <c r="P64" s="51"/>
    </row>
    <row r="65" spans="1:16" s="31" customFormat="1" ht="28.5" customHeight="1">
      <c r="A65" s="73">
        <v>2</v>
      </c>
      <c r="B65" s="126"/>
      <c r="C65" s="127" t="s">
        <v>122</v>
      </c>
      <c r="D65" s="64" t="s">
        <v>44</v>
      </c>
      <c r="E65" s="124">
        <v>2</v>
      </c>
      <c r="F65" s="49"/>
      <c r="G65" s="49"/>
      <c r="H65" s="64"/>
      <c r="I65" s="64"/>
      <c r="J65" s="64"/>
      <c r="K65" s="64"/>
      <c r="L65" s="50"/>
      <c r="M65" s="50"/>
      <c r="N65" s="50"/>
      <c r="O65" s="50"/>
      <c r="P65" s="51"/>
    </row>
    <row r="66" spans="1:16" s="31" customFormat="1" ht="12.75">
      <c r="A66" s="73"/>
      <c r="B66" s="126"/>
      <c r="C66" s="75" t="s">
        <v>123</v>
      </c>
      <c r="D66" s="64" t="s">
        <v>56</v>
      </c>
      <c r="E66" s="124">
        <f>E65</f>
        <v>2</v>
      </c>
      <c r="F66" s="49"/>
      <c r="G66" s="49"/>
      <c r="H66" s="64"/>
      <c r="I66" s="64"/>
      <c r="J66" s="64"/>
      <c r="K66" s="64"/>
      <c r="L66" s="50"/>
      <c r="M66" s="50"/>
      <c r="N66" s="50"/>
      <c r="O66" s="50"/>
      <c r="P66" s="51"/>
    </row>
    <row r="67" spans="1:16" s="31" customFormat="1" ht="12.75">
      <c r="A67" s="73"/>
      <c r="B67" s="126"/>
      <c r="C67" s="75" t="s">
        <v>118</v>
      </c>
      <c r="D67" s="64" t="s">
        <v>56</v>
      </c>
      <c r="E67" s="124">
        <f>E65</f>
        <v>2</v>
      </c>
      <c r="F67" s="49"/>
      <c r="G67" s="49"/>
      <c r="H67" s="64"/>
      <c r="I67" s="64"/>
      <c r="J67" s="64"/>
      <c r="K67" s="64"/>
      <c r="L67" s="50"/>
      <c r="M67" s="50"/>
      <c r="N67" s="50"/>
      <c r="O67" s="50"/>
      <c r="P67" s="51"/>
    </row>
    <row r="68" spans="1:16" s="31" customFormat="1" ht="12.75">
      <c r="A68" s="73"/>
      <c r="B68" s="126"/>
      <c r="C68" s="75" t="s">
        <v>119</v>
      </c>
      <c r="D68" s="64" t="s">
        <v>44</v>
      </c>
      <c r="E68" s="124">
        <v>1</v>
      </c>
      <c r="F68" s="49"/>
      <c r="G68" s="49"/>
      <c r="H68" s="64"/>
      <c r="I68" s="64"/>
      <c r="J68" s="64"/>
      <c r="K68" s="64"/>
      <c r="L68" s="50"/>
      <c r="M68" s="50"/>
      <c r="N68" s="50"/>
      <c r="O68" s="50"/>
      <c r="P68" s="51"/>
    </row>
    <row r="69" spans="1:16" s="31" customFormat="1" ht="28.5" customHeight="1">
      <c r="A69" s="73">
        <v>3</v>
      </c>
      <c r="B69" s="126"/>
      <c r="C69" s="127" t="s">
        <v>124</v>
      </c>
      <c r="D69" s="64" t="s">
        <v>44</v>
      </c>
      <c r="E69" s="124">
        <v>2</v>
      </c>
      <c r="F69" s="49"/>
      <c r="G69" s="49"/>
      <c r="H69" s="64"/>
      <c r="I69" s="64"/>
      <c r="J69" s="64"/>
      <c r="K69" s="64"/>
      <c r="L69" s="50"/>
      <c r="M69" s="50"/>
      <c r="N69" s="50"/>
      <c r="O69" s="50"/>
      <c r="P69" s="51"/>
    </row>
    <row r="70" spans="1:16" s="31" customFormat="1" ht="12.75">
      <c r="A70" s="73"/>
      <c r="B70" s="126"/>
      <c r="C70" s="75" t="s">
        <v>125</v>
      </c>
      <c r="D70" s="64" t="s">
        <v>56</v>
      </c>
      <c r="E70" s="124">
        <f>E69</f>
        <v>2</v>
      </c>
      <c r="F70" s="49"/>
      <c r="G70" s="49"/>
      <c r="H70" s="64"/>
      <c r="I70" s="64"/>
      <c r="J70" s="64"/>
      <c r="K70" s="64"/>
      <c r="L70" s="50"/>
      <c r="M70" s="50"/>
      <c r="N70" s="50"/>
      <c r="O70" s="50"/>
      <c r="P70" s="51"/>
    </row>
    <row r="71" spans="1:16" s="31" customFormat="1" ht="12.75">
      <c r="A71" s="73"/>
      <c r="B71" s="126"/>
      <c r="C71" s="75" t="s">
        <v>119</v>
      </c>
      <c r="D71" s="64" t="s">
        <v>44</v>
      </c>
      <c r="E71" s="124">
        <v>1</v>
      </c>
      <c r="F71" s="49"/>
      <c r="G71" s="49"/>
      <c r="H71" s="64"/>
      <c r="I71" s="64"/>
      <c r="J71" s="64"/>
      <c r="K71" s="64"/>
      <c r="L71" s="50"/>
      <c r="M71" s="50"/>
      <c r="N71" s="50"/>
      <c r="O71" s="50"/>
      <c r="P71" s="51"/>
    </row>
    <row r="72" spans="1:16" s="31" customFormat="1" ht="22.5">
      <c r="A72" s="73">
        <v>4</v>
      </c>
      <c r="B72" s="126"/>
      <c r="C72" s="81" t="s">
        <v>173</v>
      </c>
      <c r="D72" s="82" t="s">
        <v>44</v>
      </c>
      <c r="E72" s="162">
        <v>2</v>
      </c>
      <c r="F72" s="49"/>
      <c r="G72" s="49"/>
      <c r="H72" s="64"/>
      <c r="I72" s="64"/>
      <c r="J72" s="64"/>
      <c r="K72" s="64"/>
      <c r="L72" s="50"/>
      <c r="M72" s="50"/>
      <c r="N72" s="50"/>
      <c r="O72" s="50"/>
      <c r="P72" s="51"/>
    </row>
    <row r="73" spans="1:16" s="31" customFormat="1" ht="12.75">
      <c r="A73" s="73"/>
      <c r="B73" s="126"/>
      <c r="C73" s="75" t="s">
        <v>174</v>
      </c>
      <c r="D73" s="82" t="s">
        <v>56</v>
      </c>
      <c r="E73" s="162">
        <v>4</v>
      </c>
      <c r="F73" s="78"/>
      <c r="G73" s="78"/>
      <c r="H73" s="82"/>
      <c r="I73" s="82"/>
      <c r="J73" s="82"/>
      <c r="K73" s="64"/>
      <c r="L73" s="50"/>
      <c r="M73" s="50"/>
      <c r="N73" s="50"/>
      <c r="O73" s="50"/>
      <c r="P73" s="51"/>
    </row>
    <row r="74" spans="1:16" s="31" customFormat="1" ht="12.75">
      <c r="A74" s="73"/>
      <c r="B74" s="126"/>
      <c r="C74" s="75" t="s">
        <v>175</v>
      </c>
      <c r="D74" s="82" t="s">
        <v>44</v>
      </c>
      <c r="E74" s="162">
        <v>1</v>
      </c>
      <c r="F74" s="78"/>
      <c r="G74" s="78"/>
      <c r="H74" s="82"/>
      <c r="I74" s="82"/>
      <c r="J74" s="82"/>
      <c r="K74" s="64"/>
      <c r="L74" s="50"/>
      <c r="M74" s="50"/>
      <c r="N74" s="50"/>
      <c r="O74" s="50"/>
      <c r="P74" s="51"/>
    </row>
    <row r="75" spans="1:16" s="31" customFormat="1" ht="22.5">
      <c r="A75" s="73">
        <v>5</v>
      </c>
      <c r="B75" s="126"/>
      <c r="C75" s="81" t="s">
        <v>176</v>
      </c>
      <c r="D75" s="82" t="s">
        <v>56</v>
      </c>
      <c r="E75" s="162">
        <v>2</v>
      </c>
      <c r="F75" s="78"/>
      <c r="G75" s="78"/>
      <c r="H75" s="82"/>
      <c r="I75" s="82"/>
      <c r="J75" s="82"/>
      <c r="K75" s="64"/>
      <c r="L75" s="50"/>
      <c r="M75" s="50"/>
      <c r="N75" s="50"/>
      <c r="O75" s="50"/>
      <c r="P75" s="51"/>
    </row>
    <row r="76" spans="1:16" ht="12.75">
      <c r="A76" s="52"/>
      <c r="B76" s="53"/>
      <c r="C76" s="53"/>
      <c r="D76" s="53"/>
      <c r="E76" s="53"/>
      <c r="F76" s="54"/>
      <c r="G76" s="54"/>
      <c r="H76" s="54"/>
      <c r="I76" s="54"/>
      <c r="J76" s="54"/>
      <c r="K76" s="54"/>
      <c r="L76" s="55"/>
      <c r="M76" s="55"/>
      <c r="N76" s="55"/>
      <c r="O76" s="55"/>
      <c r="P76" s="56"/>
    </row>
    <row r="77" spans="1:16" ht="12.75">
      <c r="A77" s="210" t="s">
        <v>25</v>
      </c>
      <c r="B77" s="211"/>
      <c r="C77" s="211"/>
      <c r="D77" s="211"/>
      <c r="E77" s="211"/>
      <c r="F77" s="211"/>
      <c r="G77" s="211"/>
      <c r="H77" s="211"/>
      <c r="I77" s="211"/>
      <c r="J77" s="211"/>
      <c r="K77" s="22"/>
      <c r="L77" s="23">
        <f>SUM(L18:L76)</f>
        <v>0</v>
      </c>
      <c r="M77" s="23">
        <f>SUM(M18:M76)</f>
        <v>0</v>
      </c>
      <c r="N77" s="23">
        <f>SUM(N18:N76)</f>
        <v>0</v>
      </c>
      <c r="O77" s="23">
        <f>SUM(O18:O76)</f>
        <v>0</v>
      </c>
      <c r="P77" s="23">
        <f>SUM(P18:P76)</f>
        <v>0</v>
      </c>
    </row>
    <row r="78" spans="1:16" ht="12.75">
      <c r="A78" s="210" t="s">
        <v>26</v>
      </c>
      <c r="B78" s="211"/>
      <c r="C78" s="211"/>
      <c r="D78" s="211"/>
      <c r="E78" s="211"/>
      <c r="F78" s="211"/>
      <c r="G78" s="211"/>
      <c r="H78" s="211"/>
      <c r="I78" s="211"/>
      <c r="J78" s="211"/>
      <c r="K78" s="24" t="s">
        <v>187</v>
      </c>
      <c r="L78" s="23"/>
      <c r="M78" s="23"/>
      <c r="N78" s="25"/>
      <c r="O78" s="25"/>
      <c r="P78" s="25"/>
    </row>
    <row r="79" spans="1:16" ht="12.75">
      <c r="A79" s="210" t="s">
        <v>27</v>
      </c>
      <c r="B79" s="211"/>
      <c r="C79" s="211"/>
      <c r="D79" s="211"/>
      <c r="E79" s="211"/>
      <c r="F79" s="211"/>
      <c r="G79" s="211"/>
      <c r="H79" s="211"/>
      <c r="I79" s="211"/>
      <c r="J79" s="211"/>
      <c r="K79" s="24"/>
      <c r="L79" s="23"/>
      <c r="M79" s="23">
        <f>SUM(M77:M78)</f>
        <v>0</v>
      </c>
      <c r="N79" s="23">
        <f>SUM(N77:N78)</f>
        <v>0</v>
      </c>
      <c r="O79" s="23">
        <f>SUM(O77:O78)</f>
        <v>0</v>
      </c>
      <c r="P79" s="23">
        <f>SUM(P77:P78)</f>
        <v>0</v>
      </c>
    </row>
    <row r="81" spans="1:16" ht="12.75">
      <c r="A81" s="13" t="s">
        <v>188</v>
      </c>
      <c r="B81" s="12"/>
      <c r="D81" s="12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2.75">
      <c r="A82" s="197" t="s">
        <v>189</v>
      </c>
      <c r="B82" s="197"/>
      <c r="C82" s="197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3:16" ht="12.75">
      <c r="M83" s="209"/>
      <c r="N83" s="209"/>
      <c r="O83" s="209"/>
      <c r="P83" s="26"/>
    </row>
    <row r="85" spans="2:15" ht="12.75">
      <c r="B85" s="27"/>
      <c r="C85" s="27"/>
      <c r="D85" s="27"/>
      <c r="E85" s="27"/>
      <c r="F85" s="28"/>
      <c r="G85" s="28"/>
      <c r="H85" s="28"/>
      <c r="I85" s="28"/>
      <c r="J85" s="28"/>
      <c r="K85" s="28"/>
      <c r="L85" s="28"/>
      <c r="M85" s="28"/>
      <c r="N85" s="28"/>
      <c r="O85" s="28"/>
    </row>
  </sheetData>
  <sheetProtection/>
  <mergeCells count="23">
    <mergeCell ref="A6:B6"/>
    <mergeCell ref="C7:K7"/>
    <mergeCell ref="C6:P6"/>
    <mergeCell ref="A2:P2"/>
    <mergeCell ref="A4:P4"/>
    <mergeCell ref="A7:B7"/>
    <mergeCell ref="C13:C14"/>
    <mergeCell ref="D13:D14"/>
    <mergeCell ref="M10:O10"/>
    <mergeCell ref="N11:O11"/>
    <mergeCell ref="A11:K11"/>
    <mergeCell ref="F13:K13"/>
    <mergeCell ref="A13:A14"/>
    <mergeCell ref="A8:B8"/>
    <mergeCell ref="C8:K8"/>
    <mergeCell ref="M83:O83"/>
    <mergeCell ref="E13:E14"/>
    <mergeCell ref="A82:C82"/>
    <mergeCell ref="A77:J77"/>
    <mergeCell ref="A78:J78"/>
    <mergeCell ref="A79:J79"/>
    <mergeCell ref="B13:B14"/>
    <mergeCell ref="L13:P13"/>
  </mergeCells>
  <printOptions horizontalCentered="1"/>
  <pageMargins left="0.5905511811023623" right="0.3937007874015748" top="0.2755905511811024" bottom="0.2755905511811024" header="0.1968503937007874" footer="0.196850393700787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3">
      <selection activeCell="P11" sqref="P11"/>
    </sheetView>
  </sheetViews>
  <sheetFormatPr defaultColWidth="9.140625" defaultRowHeight="12.75"/>
  <cols>
    <col min="1" max="1" width="6.421875" style="11" customWidth="1"/>
    <col min="2" max="2" width="12.7109375" style="1" customWidth="1"/>
    <col min="3" max="3" width="25.7109375" style="1" customWidth="1"/>
    <col min="4" max="4" width="7.7109375" style="1" customWidth="1"/>
    <col min="5" max="5" width="7.00390625" style="1" customWidth="1"/>
    <col min="6" max="10" width="7.7109375" style="11" customWidth="1"/>
    <col min="11" max="11" width="8.7109375" style="11" customWidth="1"/>
    <col min="12" max="13" width="9.00390625" style="11" customWidth="1"/>
    <col min="14" max="14" width="9.28125" style="11" customWidth="1"/>
    <col min="15" max="15" width="8.00390625" style="11" customWidth="1"/>
    <col min="16" max="16" width="10.140625" style="11" customWidth="1"/>
    <col min="17" max="16384" width="9.140625" style="1" customWidth="1"/>
  </cols>
  <sheetData>
    <row r="1" spans="1:16" ht="12.75">
      <c r="A1" s="18"/>
      <c r="B1" s="7"/>
      <c r="C1" s="7"/>
      <c r="D1" s="7"/>
      <c r="E1" s="7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12.75">
      <c r="A2" s="201" t="s">
        <v>93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</row>
    <row r="3" spans="1:16" ht="12.75">
      <c r="A3" s="18"/>
      <c r="B3" s="7"/>
      <c r="C3" s="7"/>
      <c r="D3" s="7"/>
      <c r="E3" s="7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2.75">
      <c r="A4" s="202" t="s">
        <v>169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</row>
    <row r="5" spans="1:16" ht="12.75">
      <c r="A5" s="18"/>
      <c r="B5" s="7"/>
      <c r="C5" s="7"/>
      <c r="D5" s="7"/>
      <c r="E5" s="7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 s="31" customFormat="1" ht="12.75" customHeight="1">
      <c r="A6" s="198" t="s">
        <v>33</v>
      </c>
      <c r="B6" s="198"/>
      <c r="C6" s="200" t="str">
        <f>Kopsavilkums!C7</f>
        <v>Primārās veselības aprūpes infrastruktūras uzlabošana PA "Ķekavas ambulance" telpās</v>
      </c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</row>
    <row r="7" spans="1:16" s="31" customFormat="1" ht="12.75">
      <c r="A7" s="198" t="s">
        <v>1</v>
      </c>
      <c r="B7" s="198"/>
      <c r="C7" s="199" t="str">
        <f>Kopsavilkums!C8</f>
        <v>Gaismas iela 15, Ķekava, Ķekavas novads</v>
      </c>
      <c r="D7" s="199"/>
      <c r="E7" s="199"/>
      <c r="F7" s="199"/>
      <c r="G7" s="199"/>
      <c r="H7" s="199"/>
      <c r="I7" s="199"/>
      <c r="J7" s="199"/>
      <c r="K7" s="199"/>
      <c r="L7" s="33"/>
      <c r="M7" s="33"/>
      <c r="N7" s="33"/>
      <c r="O7" s="32"/>
      <c r="P7" s="32"/>
    </row>
    <row r="8" spans="1:16" s="31" customFormat="1" ht="12.75">
      <c r="A8" s="198" t="s">
        <v>34</v>
      </c>
      <c r="B8" s="198"/>
      <c r="C8" s="199" t="str">
        <f>Kopsavilkums!C9</f>
        <v>PA "Ķekavas ambulance"</v>
      </c>
      <c r="D8" s="199"/>
      <c r="E8" s="199"/>
      <c r="F8" s="199"/>
      <c r="G8" s="199"/>
      <c r="H8" s="199"/>
      <c r="I8" s="199"/>
      <c r="J8" s="199"/>
      <c r="K8" s="199"/>
      <c r="L8" s="33"/>
      <c r="M8" s="33"/>
      <c r="N8" s="33"/>
      <c r="O8" s="32"/>
      <c r="P8" s="32"/>
    </row>
    <row r="9" spans="1:16" s="31" customFormat="1" ht="12.75">
      <c r="A9" s="3"/>
      <c r="B9" s="32"/>
      <c r="C9" s="3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s="31" customFormat="1" ht="12.7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198" t="s">
        <v>5</v>
      </c>
      <c r="N10" s="198"/>
      <c r="O10" s="198"/>
      <c r="P10" s="19"/>
    </row>
    <row r="11" spans="1:16" s="31" customFormat="1" ht="12.75">
      <c r="A11" s="205">
        <f>Kopsavilkums!A15</f>
        <v>0</v>
      </c>
      <c r="B11" s="205"/>
      <c r="C11" s="205"/>
      <c r="D11" s="205"/>
      <c r="E11" s="205"/>
      <c r="F11" s="205"/>
      <c r="G11" s="205"/>
      <c r="H11" s="205"/>
      <c r="I11" s="205"/>
      <c r="J11" s="205"/>
      <c r="K11" s="32"/>
      <c r="L11" s="3"/>
      <c r="M11" s="3"/>
      <c r="N11" s="198" t="s">
        <v>6</v>
      </c>
      <c r="O11" s="198"/>
      <c r="P11" s="71"/>
    </row>
    <row r="12" spans="1:16" s="31" customFormat="1" ht="12.75">
      <c r="A12" s="3"/>
      <c r="B12" s="32"/>
      <c r="C12" s="3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29.25" customHeight="1">
      <c r="A13" s="204" t="s">
        <v>17</v>
      </c>
      <c r="B13" s="204" t="s">
        <v>29</v>
      </c>
      <c r="C13" s="203" t="s">
        <v>2</v>
      </c>
      <c r="D13" s="204" t="s">
        <v>18</v>
      </c>
      <c r="E13" s="204" t="s">
        <v>19</v>
      </c>
      <c r="F13" s="206" t="s">
        <v>3</v>
      </c>
      <c r="G13" s="207"/>
      <c r="H13" s="207"/>
      <c r="I13" s="207"/>
      <c r="J13" s="207"/>
      <c r="K13" s="208"/>
      <c r="L13" s="212" t="s">
        <v>4</v>
      </c>
      <c r="M13" s="213"/>
      <c r="N13" s="213"/>
      <c r="O13" s="213"/>
      <c r="P13" s="214"/>
    </row>
    <row r="14" spans="1:16" ht="72.75" customHeight="1">
      <c r="A14" s="204"/>
      <c r="B14" s="204"/>
      <c r="C14" s="203"/>
      <c r="D14" s="204"/>
      <c r="E14" s="204"/>
      <c r="F14" s="4" t="s">
        <v>30</v>
      </c>
      <c r="G14" s="4" t="s">
        <v>31</v>
      </c>
      <c r="H14" s="4" t="s">
        <v>20</v>
      </c>
      <c r="I14" s="4" t="s">
        <v>21</v>
      </c>
      <c r="J14" s="4" t="s">
        <v>22</v>
      </c>
      <c r="K14" s="4" t="s">
        <v>23</v>
      </c>
      <c r="L14" s="20" t="s">
        <v>32</v>
      </c>
      <c r="M14" s="20" t="s">
        <v>20</v>
      </c>
      <c r="N14" s="20" t="s">
        <v>21</v>
      </c>
      <c r="O14" s="20" t="s">
        <v>22</v>
      </c>
      <c r="P14" s="20" t="s">
        <v>24</v>
      </c>
    </row>
    <row r="15" spans="1:16" ht="12.75">
      <c r="A15" s="21">
        <v>1</v>
      </c>
      <c r="B15" s="21">
        <v>2</v>
      </c>
      <c r="C15" s="21">
        <v>3</v>
      </c>
      <c r="D15" s="21">
        <v>4</v>
      </c>
      <c r="E15" s="21">
        <v>5</v>
      </c>
      <c r="F15" s="21">
        <v>6</v>
      </c>
      <c r="G15" s="21">
        <v>7</v>
      </c>
      <c r="H15" s="21">
        <v>8</v>
      </c>
      <c r="I15" s="21">
        <v>9</v>
      </c>
      <c r="J15" s="21">
        <v>10</v>
      </c>
      <c r="K15" s="21">
        <v>11</v>
      </c>
      <c r="L15" s="21">
        <v>12</v>
      </c>
      <c r="M15" s="21">
        <v>13</v>
      </c>
      <c r="N15" s="21">
        <v>14</v>
      </c>
      <c r="O15" s="21">
        <v>15</v>
      </c>
      <c r="P15" s="21">
        <v>16</v>
      </c>
    </row>
    <row r="16" spans="1:16" ht="12.75">
      <c r="A16" s="41"/>
      <c r="B16" s="42"/>
      <c r="C16" s="42"/>
      <c r="D16" s="42"/>
      <c r="E16" s="42"/>
      <c r="F16" s="43"/>
      <c r="G16" s="43"/>
      <c r="H16" s="43"/>
      <c r="I16" s="43"/>
      <c r="J16" s="43"/>
      <c r="K16" s="43"/>
      <c r="L16" s="44"/>
      <c r="M16" s="44"/>
      <c r="N16" s="44"/>
      <c r="O16" s="44"/>
      <c r="P16" s="45"/>
    </row>
    <row r="17" spans="1:16" s="31" customFormat="1" ht="85.5" customHeight="1">
      <c r="A17" s="46">
        <v>1</v>
      </c>
      <c r="B17" s="63"/>
      <c r="C17" s="65" t="s">
        <v>166</v>
      </c>
      <c r="D17" s="48" t="s">
        <v>44</v>
      </c>
      <c r="E17" s="147">
        <v>1</v>
      </c>
      <c r="F17" s="49"/>
      <c r="G17" s="49"/>
      <c r="H17" s="64"/>
      <c r="I17" s="64"/>
      <c r="J17" s="64"/>
      <c r="K17" s="50"/>
      <c r="L17" s="50"/>
      <c r="M17" s="50"/>
      <c r="N17" s="50"/>
      <c r="O17" s="50"/>
      <c r="P17" s="51"/>
    </row>
    <row r="18" spans="1:16" s="31" customFormat="1" ht="39.75" customHeight="1">
      <c r="A18" s="46"/>
      <c r="B18" s="63"/>
      <c r="C18" s="159" t="s">
        <v>167</v>
      </c>
      <c r="D18" s="48" t="s">
        <v>57</v>
      </c>
      <c r="E18" s="147">
        <v>1</v>
      </c>
      <c r="F18" s="49"/>
      <c r="G18" s="49"/>
      <c r="H18" s="64"/>
      <c r="I18" s="64"/>
      <c r="J18" s="64"/>
      <c r="K18" s="50"/>
      <c r="L18" s="50"/>
      <c r="M18" s="50"/>
      <c r="N18" s="50"/>
      <c r="O18" s="50"/>
      <c r="P18" s="51"/>
    </row>
    <row r="19" spans="1:16" s="31" customFormat="1" ht="12.75" customHeight="1">
      <c r="A19" s="46"/>
      <c r="B19" s="48"/>
      <c r="C19" s="62" t="s">
        <v>168</v>
      </c>
      <c r="D19" s="48" t="s">
        <v>57</v>
      </c>
      <c r="E19" s="147">
        <v>1</v>
      </c>
      <c r="F19" s="49"/>
      <c r="G19" s="49"/>
      <c r="H19" s="61"/>
      <c r="I19" s="61"/>
      <c r="J19" s="61"/>
      <c r="K19" s="50"/>
      <c r="L19" s="50"/>
      <c r="M19" s="50"/>
      <c r="N19" s="50"/>
      <c r="O19" s="50"/>
      <c r="P19" s="51"/>
    </row>
    <row r="20" spans="1:16" ht="12.75">
      <c r="A20" s="52"/>
      <c r="B20" s="53"/>
      <c r="C20" s="53"/>
      <c r="D20" s="53"/>
      <c r="E20" s="53"/>
      <c r="F20" s="54"/>
      <c r="G20" s="54"/>
      <c r="H20" s="54"/>
      <c r="I20" s="54"/>
      <c r="J20" s="54"/>
      <c r="K20" s="54"/>
      <c r="L20" s="55"/>
      <c r="M20" s="55"/>
      <c r="N20" s="55"/>
      <c r="O20" s="55"/>
      <c r="P20" s="56"/>
    </row>
    <row r="21" spans="1:16" ht="12.75">
      <c r="A21" s="210" t="s">
        <v>25</v>
      </c>
      <c r="B21" s="211"/>
      <c r="C21" s="211"/>
      <c r="D21" s="211"/>
      <c r="E21" s="211"/>
      <c r="F21" s="211"/>
      <c r="G21" s="211"/>
      <c r="H21" s="211"/>
      <c r="I21" s="211"/>
      <c r="J21" s="211"/>
      <c r="K21" s="22"/>
      <c r="L21" s="23">
        <f>SUM(L17:L20)</f>
        <v>0</v>
      </c>
      <c r="M21" s="23">
        <f>SUM(M17:M20)</f>
        <v>0</v>
      </c>
      <c r="N21" s="23">
        <f>SUM(N17:N20)</f>
        <v>0</v>
      </c>
      <c r="O21" s="23">
        <f>SUM(O17:O20)</f>
        <v>0</v>
      </c>
      <c r="P21" s="23">
        <f>SUM(P17:P20)</f>
        <v>0</v>
      </c>
    </row>
    <row r="22" spans="1:16" ht="12.75">
      <c r="A22" s="210" t="s">
        <v>26</v>
      </c>
      <c r="B22" s="211"/>
      <c r="C22" s="211"/>
      <c r="D22" s="211"/>
      <c r="E22" s="211"/>
      <c r="F22" s="211"/>
      <c r="G22" s="211"/>
      <c r="H22" s="211"/>
      <c r="I22" s="211"/>
      <c r="J22" s="211"/>
      <c r="K22" s="24" t="s">
        <v>187</v>
      </c>
      <c r="L22" s="23"/>
      <c r="M22" s="23"/>
      <c r="N22" s="25"/>
      <c r="O22" s="25"/>
      <c r="P22" s="25"/>
    </row>
    <row r="23" spans="1:16" ht="12.75">
      <c r="A23" s="210" t="s">
        <v>27</v>
      </c>
      <c r="B23" s="211"/>
      <c r="C23" s="211"/>
      <c r="D23" s="211"/>
      <c r="E23" s="211"/>
      <c r="F23" s="211"/>
      <c r="G23" s="211"/>
      <c r="H23" s="211"/>
      <c r="I23" s="211"/>
      <c r="J23" s="211"/>
      <c r="K23" s="24"/>
      <c r="L23" s="23"/>
      <c r="M23" s="23">
        <f>SUM(M21:M22)</f>
        <v>0</v>
      </c>
      <c r="N23" s="23">
        <f>SUM(N21:N22)</f>
        <v>0</v>
      </c>
      <c r="O23" s="23">
        <f>SUM(O21:O22)</f>
        <v>0</v>
      </c>
      <c r="P23" s="23">
        <f>SUM(P21:P22)</f>
        <v>0</v>
      </c>
    </row>
    <row r="25" spans="1:16" ht="12.75">
      <c r="A25" s="13" t="s">
        <v>188</v>
      </c>
      <c r="B25" s="12"/>
      <c r="D25" s="12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2.75">
      <c r="A26" s="197" t="s">
        <v>189</v>
      </c>
      <c r="B26" s="197"/>
      <c r="C26" s="197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3:16" ht="12.75">
      <c r="M27" s="209"/>
      <c r="N27" s="209"/>
      <c r="O27" s="209"/>
      <c r="P27" s="26"/>
    </row>
    <row r="29" spans="2:15" ht="12.75">
      <c r="B29" s="27"/>
      <c r="C29" s="27"/>
      <c r="D29" s="27"/>
      <c r="E29" s="27"/>
      <c r="F29" s="28"/>
      <c r="G29" s="28"/>
      <c r="H29" s="28"/>
      <c r="I29" s="28"/>
      <c r="J29" s="28"/>
      <c r="K29" s="28"/>
      <c r="L29" s="28"/>
      <c r="M29" s="28"/>
      <c r="N29" s="28"/>
      <c r="O29" s="28"/>
    </row>
  </sheetData>
  <sheetProtection/>
  <mergeCells count="23">
    <mergeCell ref="A2:P2"/>
    <mergeCell ref="A4:P4"/>
    <mergeCell ref="C13:C14"/>
    <mergeCell ref="D13:D14"/>
    <mergeCell ref="M10:O10"/>
    <mergeCell ref="N11:O11"/>
    <mergeCell ref="A7:B7"/>
    <mergeCell ref="C7:K7"/>
    <mergeCell ref="C6:P6"/>
    <mergeCell ref="A8:B8"/>
    <mergeCell ref="C8:K8"/>
    <mergeCell ref="A6:B6"/>
    <mergeCell ref="L13:P13"/>
    <mergeCell ref="F13:K13"/>
    <mergeCell ref="A13:A14"/>
    <mergeCell ref="B13:B14"/>
    <mergeCell ref="M27:O27"/>
    <mergeCell ref="E13:E14"/>
    <mergeCell ref="A26:C26"/>
    <mergeCell ref="A11:J11"/>
    <mergeCell ref="A21:J21"/>
    <mergeCell ref="A22:J22"/>
    <mergeCell ref="A23:J23"/>
  </mergeCells>
  <printOptions horizontalCentered="1"/>
  <pageMargins left="0.5905511811023623" right="0.3937007874015748" top="0.2755905511811024" bottom="0.2755905511811024" header="0.1968503937007874" footer="0.196850393700787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H76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6.00390625" style="107" customWidth="1"/>
    <col min="2" max="2" width="8.7109375" style="107" customWidth="1"/>
    <col min="3" max="3" width="17.00390625" style="107" customWidth="1"/>
    <col min="4" max="4" width="7.421875" style="121" customWidth="1"/>
    <col min="5" max="5" width="7.28125" style="121" customWidth="1"/>
    <col min="6" max="6" width="8.8515625" style="121" customWidth="1"/>
    <col min="7" max="7" width="7.8515625" style="121" customWidth="1"/>
    <col min="8" max="8" width="7.7109375" style="121" customWidth="1"/>
    <col min="9" max="9" width="9.421875" style="121" customWidth="1"/>
    <col min="10" max="10" width="8.8515625" style="121" customWidth="1"/>
    <col min="11" max="11" width="5.8515625" style="121" customWidth="1"/>
    <col min="12" max="12" width="6.00390625" style="121" customWidth="1"/>
    <col min="13" max="13" width="6.421875" style="121" customWidth="1"/>
    <col min="14" max="14" width="8.57421875" style="121" customWidth="1"/>
    <col min="15" max="15" width="8.8515625" style="121" customWidth="1"/>
    <col min="16" max="16" width="9.57421875" style="121" customWidth="1"/>
    <col min="17" max="17" width="9.140625" style="121" customWidth="1"/>
    <col min="18" max="18" width="8.7109375" style="121" customWidth="1"/>
    <col min="19" max="19" width="9.00390625" style="121" customWidth="1"/>
    <col min="20" max="20" width="8.140625" style="121" customWidth="1"/>
    <col min="21" max="21" width="7.8515625" style="121" customWidth="1"/>
    <col min="22" max="22" width="5.140625" style="121" customWidth="1"/>
    <col min="23" max="23" width="28.8515625" style="121" customWidth="1"/>
    <col min="24" max="16384" width="9.140625" style="107" customWidth="1"/>
  </cols>
  <sheetData>
    <row r="2" spans="1:86" ht="14.25">
      <c r="A2" s="220"/>
      <c r="B2" s="221"/>
      <c r="C2" s="221"/>
      <c r="D2" s="221"/>
      <c r="E2" s="221"/>
      <c r="F2" s="222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</row>
    <row r="3" spans="1:86" ht="21.75" customHeight="1">
      <c r="A3" s="216" t="s">
        <v>65</v>
      </c>
      <c r="B3" s="216" t="s">
        <v>66</v>
      </c>
      <c r="C3" s="216" t="s">
        <v>67</v>
      </c>
      <c r="D3" s="216" t="s">
        <v>68</v>
      </c>
      <c r="E3" s="216" t="s">
        <v>69</v>
      </c>
      <c r="F3" s="216" t="s">
        <v>70</v>
      </c>
      <c r="G3" s="216" t="s">
        <v>71</v>
      </c>
      <c r="H3" s="216" t="s">
        <v>72</v>
      </c>
      <c r="I3" s="216" t="s">
        <v>73</v>
      </c>
      <c r="J3" s="216" t="s">
        <v>74</v>
      </c>
      <c r="K3" s="216" t="s">
        <v>75</v>
      </c>
      <c r="L3" s="216"/>
      <c r="M3" s="216"/>
      <c r="N3" s="216" t="s">
        <v>76</v>
      </c>
      <c r="O3" s="216" t="s">
        <v>77</v>
      </c>
      <c r="P3" s="216" t="s">
        <v>78</v>
      </c>
      <c r="Q3" s="216"/>
      <c r="R3" s="219" t="s">
        <v>79</v>
      </c>
      <c r="S3" s="219"/>
      <c r="T3" s="217" t="s">
        <v>80</v>
      </c>
      <c r="U3" s="218"/>
      <c r="V3" s="105"/>
      <c r="W3" s="105"/>
      <c r="X3" s="109"/>
      <c r="Y3" s="109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</row>
    <row r="4" spans="1:86" ht="36.75" customHeight="1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108" t="s">
        <v>81</v>
      </c>
      <c r="L4" s="108" t="s">
        <v>82</v>
      </c>
      <c r="M4" s="108" t="s">
        <v>83</v>
      </c>
      <c r="N4" s="216"/>
      <c r="O4" s="216"/>
      <c r="P4" s="108" t="s">
        <v>95</v>
      </c>
      <c r="Q4" s="108" t="s">
        <v>96</v>
      </c>
      <c r="R4" s="108" t="s">
        <v>84</v>
      </c>
      <c r="S4" s="108" t="s">
        <v>85</v>
      </c>
      <c r="T4" s="108" t="s">
        <v>94</v>
      </c>
      <c r="U4" s="108"/>
      <c r="V4" s="105"/>
      <c r="W4" s="105"/>
      <c r="X4" s="109"/>
      <c r="Y4" s="109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</row>
    <row r="5" spans="1:86" ht="14.25" customHeight="1">
      <c r="A5" s="110">
        <v>1</v>
      </c>
      <c r="B5" s="111" t="s">
        <v>154</v>
      </c>
      <c r="C5" s="112" t="s">
        <v>105</v>
      </c>
      <c r="D5" s="113">
        <v>3.81</v>
      </c>
      <c r="E5" s="113">
        <v>2.59</v>
      </c>
      <c r="F5" s="113">
        <f>D5*2+E5*2</f>
        <v>12.8</v>
      </c>
      <c r="G5" s="113">
        <f>H5</f>
        <v>9.9</v>
      </c>
      <c r="H5" s="113">
        <v>9.9</v>
      </c>
      <c r="I5" s="113">
        <v>3</v>
      </c>
      <c r="J5" s="113">
        <f>F5*I5</f>
        <v>38.400000000000006</v>
      </c>
      <c r="K5" s="114"/>
      <c r="L5" s="113">
        <f>1.7*1.7</f>
        <v>2.8899999999999997</v>
      </c>
      <c r="M5" s="115">
        <f>0.9*2.1</f>
        <v>1.8900000000000001</v>
      </c>
      <c r="N5" s="115">
        <f>SUM(K5:M5)</f>
        <v>4.779999999999999</v>
      </c>
      <c r="O5" s="115">
        <f>J5-N5</f>
        <v>33.620000000000005</v>
      </c>
      <c r="P5" s="115">
        <f>O5-Q5</f>
        <v>32.620000000000005</v>
      </c>
      <c r="Q5" s="115">
        <v>1</v>
      </c>
      <c r="R5" s="115">
        <f>G5</f>
        <v>9.9</v>
      </c>
      <c r="S5" s="115"/>
      <c r="T5" s="115">
        <f>G5</f>
        <v>9.9</v>
      </c>
      <c r="U5" s="115"/>
      <c r="V5" s="105"/>
      <c r="W5" s="105"/>
      <c r="X5" s="109"/>
      <c r="Y5" s="109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</row>
    <row r="6" spans="1:86" ht="14.25" customHeight="1">
      <c r="A6" s="110">
        <v>2</v>
      </c>
      <c r="B6" s="111" t="s">
        <v>155</v>
      </c>
      <c r="C6" s="112" t="s">
        <v>106</v>
      </c>
      <c r="D6" s="113">
        <v>4.35</v>
      </c>
      <c r="E6" s="116">
        <v>2.79</v>
      </c>
      <c r="F6" s="113">
        <f>D6*2+E6*2</f>
        <v>14.28</v>
      </c>
      <c r="G6" s="113">
        <f>H6</f>
        <v>12.1</v>
      </c>
      <c r="H6" s="113">
        <v>12.1</v>
      </c>
      <c r="I6" s="113">
        <v>3</v>
      </c>
      <c r="J6" s="113">
        <f>F6*I6</f>
        <v>42.839999999999996</v>
      </c>
      <c r="K6" s="118"/>
      <c r="L6" s="113">
        <f>1*1.7+1.7*1.7</f>
        <v>4.59</v>
      </c>
      <c r="M6" s="115">
        <f>0.9*2.1</f>
        <v>1.8900000000000001</v>
      </c>
      <c r="N6" s="119">
        <f>SUM(K6:M6)</f>
        <v>6.48</v>
      </c>
      <c r="O6" s="119">
        <f>J6-N6</f>
        <v>36.36</v>
      </c>
      <c r="P6" s="115">
        <f>O6-Q6</f>
        <v>35.36</v>
      </c>
      <c r="Q6" s="115">
        <v>1</v>
      </c>
      <c r="R6" s="115">
        <f>H6</f>
        <v>12.1</v>
      </c>
      <c r="S6" s="119"/>
      <c r="T6" s="115">
        <f>G6</f>
        <v>12.1</v>
      </c>
      <c r="U6" s="115"/>
      <c r="V6" s="105"/>
      <c r="W6" s="105"/>
      <c r="X6" s="109"/>
      <c r="Y6" s="109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</row>
    <row r="7" spans="1:86" ht="14.25" customHeight="1">
      <c r="A7" s="110">
        <v>3</v>
      </c>
      <c r="B7" s="111" t="s">
        <v>127</v>
      </c>
      <c r="C7" s="112" t="s">
        <v>150</v>
      </c>
      <c r="D7" s="113">
        <v>4.36</v>
      </c>
      <c r="E7" s="116">
        <v>2.65</v>
      </c>
      <c r="F7" s="113">
        <f>D7*2+E7*2</f>
        <v>14.02</v>
      </c>
      <c r="G7" s="113">
        <f>H7</f>
        <v>11.6</v>
      </c>
      <c r="H7" s="113">
        <v>11.6</v>
      </c>
      <c r="I7" s="113">
        <v>3</v>
      </c>
      <c r="J7" s="113">
        <f>F7*I7</f>
        <v>42.06</v>
      </c>
      <c r="K7" s="118"/>
      <c r="L7" s="113">
        <f>1.7*1.7</f>
        <v>2.8899999999999997</v>
      </c>
      <c r="M7" s="115">
        <f>0.9*2.1</f>
        <v>1.8900000000000001</v>
      </c>
      <c r="N7" s="119">
        <f>SUM(K7:M7)</f>
        <v>4.779999999999999</v>
      </c>
      <c r="O7" s="119">
        <f>J7-N7</f>
        <v>37.28</v>
      </c>
      <c r="P7" s="115">
        <f>O7-Q7</f>
        <v>36.28</v>
      </c>
      <c r="Q7" s="115">
        <v>1</v>
      </c>
      <c r="R7" s="115">
        <f>H7</f>
        <v>11.6</v>
      </c>
      <c r="S7" s="119"/>
      <c r="T7" s="115">
        <f>G7</f>
        <v>11.6</v>
      </c>
      <c r="U7" s="115"/>
      <c r="V7" s="105"/>
      <c r="W7" s="105"/>
      <c r="X7" s="109"/>
      <c r="Y7" s="109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</row>
    <row r="8" spans="1:86" ht="14.25" customHeight="1">
      <c r="A8" s="110">
        <v>4</v>
      </c>
      <c r="B8" s="111" t="s">
        <v>156</v>
      </c>
      <c r="C8" s="112" t="s">
        <v>151</v>
      </c>
      <c r="D8" s="113">
        <v>4.35</v>
      </c>
      <c r="E8" s="116">
        <v>2.48</v>
      </c>
      <c r="F8" s="113">
        <f>D8*2+E8*2</f>
        <v>13.66</v>
      </c>
      <c r="G8" s="113">
        <f>H8</f>
        <v>10.8</v>
      </c>
      <c r="H8" s="113">
        <v>10.8</v>
      </c>
      <c r="I8" s="113">
        <v>3</v>
      </c>
      <c r="J8" s="113">
        <f>F8*I8</f>
        <v>40.980000000000004</v>
      </c>
      <c r="K8" s="118"/>
      <c r="L8" s="113">
        <f>1.7*1.7</f>
        <v>2.8899999999999997</v>
      </c>
      <c r="M8" s="115">
        <f>0.9*2.1</f>
        <v>1.8900000000000001</v>
      </c>
      <c r="N8" s="119">
        <f>SUM(K8:M8)</f>
        <v>4.779999999999999</v>
      </c>
      <c r="O8" s="119">
        <f>J8-N8</f>
        <v>36.2</v>
      </c>
      <c r="P8" s="115">
        <f>O8-Q8</f>
        <v>35.2</v>
      </c>
      <c r="Q8" s="115">
        <v>1</v>
      </c>
      <c r="R8" s="115">
        <f>H8</f>
        <v>10.8</v>
      </c>
      <c r="S8" s="119"/>
      <c r="T8" s="115">
        <f>G8</f>
        <v>10.8</v>
      </c>
      <c r="U8" s="115"/>
      <c r="V8" s="105"/>
      <c r="W8" s="105"/>
      <c r="X8" s="109"/>
      <c r="Y8" s="109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</row>
    <row r="9" spans="1:86" ht="14.25" customHeight="1">
      <c r="A9" s="148"/>
      <c r="B9" s="149"/>
      <c r="C9" s="150"/>
      <c r="D9" s="151"/>
      <c r="E9" s="148"/>
      <c r="F9" s="144">
        <f>SUM(F5:F8)</f>
        <v>54.75999999999999</v>
      </c>
      <c r="G9" s="144">
        <f aca="true" t="shared" si="0" ref="G9:U9">SUM(G5:G8)</f>
        <v>44.400000000000006</v>
      </c>
      <c r="H9" s="144">
        <f t="shared" si="0"/>
        <v>44.400000000000006</v>
      </c>
      <c r="I9" s="144"/>
      <c r="J9" s="144">
        <f t="shared" si="0"/>
        <v>164.28000000000003</v>
      </c>
      <c r="K9" s="144">
        <f t="shared" si="0"/>
        <v>0</v>
      </c>
      <c r="L9" s="144">
        <f t="shared" si="0"/>
        <v>13.259999999999998</v>
      </c>
      <c r="M9" s="144">
        <f t="shared" si="0"/>
        <v>7.5600000000000005</v>
      </c>
      <c r="N9" s="144">
        <f t="shared" si="0"/>
        <v>20.82</v>
      </c>
      <c r="O9" s="144">
        <f t="shared" si="0"/>
        <v>143.46</v>
      </c>
      <c r="P9" s="144">
        <f t="shared" si="0"/>
        <v>139.46</v>
      </c>
      <c r="Q9" s="144">
        <f t="shared" si="0"/>
        <v>4</v>
      </c>
      <c r="R9" s="144">
        <f t="shared" si="0"/>
        <v>44.400000000000006</v>
      </c>
      <c r="S9" s="144">
        <f t="shared" si="0"/>
        <v>0</v>
      </c>
      <c r="T9" s="144">
        <f t="shared" si="0"/>
        <v>44.400000000000006</v>
      </c>
      <c r="U9" s="144">
        <f t="shared" si="0"/>
        <v>0</v>
      </c>
      <c r="V9" s="105"/>
      <c r="W9" s="105"/>
      <c r="X9" s="109"/>
      <c r="Y9" s="109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</row>
    <row r="10" spans="1:86" ht="14.25" customHeight="1">
      <c r="A10" s="110">
        <v>5</v>
      </c>
      <c r="B10" s="111" t="s">
        <v>157</v>
      </c>
      <c r="C10" s="112" t="s">
        <v>152</v>
      </c>
      <c r="D10" s="113">
        <v>3.76</v>
      </c>
      <c r="E10" s="116">
        <v>1.52</v>
      </c>
      <c r="F10" s="113">
        <f>D10*2+E10*2</f>
        <v>10.559999999999999</v>
      </c>
      <c r="G10" s="113">
        <f>H10</f>
        <v>5</v>
      </c>
      <c r="H10" s="113">
        <v>5</v>
      </c>
      <c r="I10" s="113">
        <v>3</v>
      </c>
      <c r="J10" s="113">
        <f>F10*I10</f>
        <v>31.679999999999996</v>
      </c>
      <c r="K10" s="118"/>
      <c r="L10" s="113">
        <f>1*0.5</f>
        <v>0.5</v>
      </c>
      <c r="M10" s="115">
        <v>2.1</v>
      </c>
      <c r="N10" s="119">
        <f>SUM(K10:M10)</f>
        <v>2.6</v>
      </c>
      <c r="O10" s="119">
        <f>J10-N10</f>
        <v>29.079999999999995</v>
      </c>
      <c r="P10" s="115">
        <f>O10-Q10</f>
        <v>8.723999999999997</v>
      </c>
      <c r="Q10" s="115">
        <f>O10/3*2.1</f>
        <v>20.355999999999998</v>
      </c>
      <c r="R10" s="115"/>
      <c r="S10" s="115">
        <f>H10</f>
        <v>5</v>
      </c>
      <c r="T10" s="115">
        <f>G10</f>
        <v>5</v>
      </c>
      <c r="U10" s="115"/>
      <c r="V10" s="105"/>
      <c r="W10" s="152"/>
      <c r="X10" s="109"/>
      <c r="Y10" s="109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</row>
    <row r="11" spans="1:86" ht="14.25" customHeight="1">
      <c r="A11" s="110">
        <v>6</v>
      </c>
      <c r="B11" s="111" t="s">
        <v>183</v>
      </c>
      <c r="C11" s="112" t="s">
        <v>153</v>
      </c>
      <c r="D11" s="113">
        <v>2</v>
      </c>
      <c r="E11" s="116">
        <v>2.53</v>
      </c>
      <c r="F11" s="113">
        <f>D11*2+E11*2</f>
        <v>9.059999999999999</v>
      </c>
      <c r="G11" s="113">
        <f>H11</f>
        <v>5.06</v>
      </c>
      <c r="H11" s="113">
        <v>5.06</v>
      </c>
      <c r="I11" s="113">
        <v>3</v>
      </c>
      <c r="J11" s="113">
        <f>F11*I11</f>
        <v>27.179999999999996</v>
      </c>
      <c r="K11" s="118"/>
      <c r="L11" s="113">
        <f>1*0.5</f>
        <v>0.5</v>
      </c>
      <c r="M11" s="115">
        <f>1*2.1</f>
        <v>2.1</v>
      </c>
      <c r="N11" s="119">
        <f>SUM(K11:M11)</f>
        <v>2.6</v>
      </c>
      <c r="O11" s="119">
        <f>J11-N11</f>
        <v>24.579999999999995</v>
      </c>
      <c r="P11" s="115">
        <f>O11-Q11</f>
        <v>7.373999999999999</v>
      </c>
      <c r="Q11" s="115">
        <f>O11/3*2.1</f>
        <v>17.205999999999996</v>
      </c>
      <c r="R11" s="115"/>
      <c r="S11" s="115">
        <f>H11</f>
        <v>5.06</v>
      </c>
      <c r="T11" s="115">
        <f>G11</f>
        <v>5.06</v>
      </c>
      <c r="U11" s="115"/>
      <c r="V11" s="105"/>
      <c r="W11" s="152"/>
      <c r="X11" s="109"/>
      <c r="Y11" s="109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</row>
    <row r="12" spans="1:86" ht="14.25" customHeight="1">
      <c r="A12" s="148"/>
      <c r="B12" s="149"/>
      <c r="C12" s="150"/>
      <c r="D12" s="151"/>
      <c r="E12" s="148"/>
      <c r="F12" s="144">
        <f>SUM(F10:F11)</f>
        <v>19.619999999999997</v>
      </c>
      <c r="G12" s="144">
        <f aca="true" t="shared" si="1" ref="G12:U12">SUM(G10:G11)</f>
        <v>10.059999999999999</v>
      </c>
      <c r="H12" s="144">
        <f t="shared" si="1"/>
        <v>10.059999999999999</v>
      </c>
      <c r="I12" s="144"/>
      <c r="J12" s="144">
        <f t="shared" si="1"/>
        <v>58.85999999999999</v>
      </c>
      <c r="K12" s="144">
        <f t="shared" si="1"/>
        <v>0</v>
      </c>
      <c r="L12" s="144">
        <f t="shared" si="1"/>
        <v>1</v>
      </c>
      <c r="M12" s="144">
        <f t="shared" si="1"/>
        <v>4.2</v>
      </c>
      <c r="N12" s="144">
        <f t="shared" si="1"/>
        <v>5.2</v>
      </c>
      <c r="O12" s="144">
        <f t="shared" si="1"/>
        <v>53.65999999999999</v>
      </c>
      <c r="P12" s="144">
        <f t="shared" si="1"/>
        <v>16.097999999999995</v>
      </c>
      <c r="Q12" s="144">
        <f t="shared" si="1"/>
        <v>37.562</v>
      </c>
      <c r="R12" s="144">
        <f t="shared" si="1"/>
        <v>0</v>
      </c>
      <c r="S12" s="144">
        <f t="shared" si="1"/>
        <v>10.059999999999999</v>
      </c>
      <c r="T12" s="144">
        <f t="shared" si="1"/>
        <v>10.059999999999999</v>
      </c>
      <c r="U12" s="144">
        <f t="shared" si="1"/>
        <v>0</v>
      </c>
      <c r="V12" s="105"/>
      <c r="W12" s="153" t="s">
        <v>128</v>
      </c>
      <c r="X12" s="109"/>
      <c r="Y12" s="109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</row>
    <row r="13" spans="1:86" ht="14.25" customHeight="1">
      <c r="A13" s="110">
        <v>7</v>
      </c>
      <c r="B13" s="111" t="s">
        <v>129</v>
      </c>
      <c r="C13" s="117" t="s">
        <v>107</v>
      </c>
      <c r="D13" s="113">
        <v>4.35</v>
      </c>
      <c r="E13" s="110">
        <v>2.93</v>
      </c>
      <c r="F13" s="113">
        <f>D13*2+E13*2</f>
        <v>14.559999999999999</v>
      </c>
      <c r="G13" s="113">
        <f>H13</f>
        <v>12.7</v>
      </c>
      <c r="H13" s="113">
        <v>12.7</v>
      </c>
      <c r="I13" s="113">
        <v>3</v>
      </c>
      <c r="J13" s="113">
        <f>F13*I13</f>
        <v>43.67999999999999</v>
      </c>
      <c r="K13" s="114"/>
      <c r="L13" s="113">
        <f>1.7*1.7</f>
        <v>2.8899999999999997</v>
      </c>
      <c r="M13" s="115">
        <f>0.9*2.1</f>
        <v>1.8900000000000001</v>
      </c>
      <c r="N13" s="115">
        <f>SUM(K13:M13)</f>
        <v>4.779999999999999</v>
      </c>
      <c r="O13" s="115">
        <f>J13-N13</f>
        <v>38.89999999999999</v>
      </c>
      <c r="P13" s="115">
        <f>O13-Q13</f>
        <v>37.89999999999999</v>
      </c>
      <c r="Q13" s="115">
        <v>1</v>
      </c>
      <c r="R13" s="115">
        <f>G13</f>
        <v>12.7</v>
      </c>
      <c r="S13" s="115"/>
      <c r="T13" s="115">
        <f>G13</f>
        <v>12.7</v>
      </c>
      <c r="U13" s="115"/>
      <c r="V13" s="105"/>
      <c r="W13" s="153"/>
      <c r="X13" s="109"/>
      <c r="Y13" s="109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</row>
    <row r="14" spans="1:86" ht="14.25" customHeight="1">
      <c r="A14" s="148"/>
      <c r="B14" s="149"/>
      <c r="C14" s="150"/>
      <c r="D14" s="151"/>
      <c r="E14" s="148"/>
      <c r="F14" s="144">
        <f>SUM(F13)</f>
        <v>14.559999999999999</v>
      </c>
      <c r="G14" s="144">
        <f>SUM(G13)</f>
        <v>12.7</v>
      </c>
      <c r="H14" s="144">
        <f>SUM(H13)</f>
        <v>12.7</v>
      </c>
      <c r="I14" s="144"/>
      <c r="J14" s="144">
        <f aca="true" t="shared" si="2" ref="J14:U14">SUM(J13)</f>
        <v>43.67999999999999</v>
      </c>
      <c r="K14" s="144">
        <f t="shared" si="2"/>
        <v>0</v>
      </c>
      <c r="L14" s="144">
        <f t="shared" si="2"/>
        <v>2.8899999999999997</v>
      </c>
      <c r="M14" s="144">
        <f t="shared" si="2"/>
        <v>1.8900000000000001</v>
      </c>
      <c r="N14" s="144">
        <f t="shared" si="2"/>
        <v>4.779999999999999</v>
      </c>
      <c r="O14" s="144">
        <f t="shared" si="2"/>
        <v>38.89999999999999</v>
      </c>
      <c r="P14" s="144">
        <f t="shared" si="2"/>
        <v>37.89999999999999</v>
      </c>
      <c r="Q14" s="144">
        <f t="shared" si="2"/>
        <v>1</v>
      </c>
      <c r="R14" s="144">
        <f t="shared" si="2"/>
        <v>12.7</v>
      </c>
      <c r="S14" s="144">
        <f t="shared" si="2"/>
        <v>0</v>
      </c>
      <c r="T14" s="144">
        <f t="shared" si="2"/>
        <v>12.7</v>
      </c>
      <c r="U14" s="144">
        <f t="shared" si="2"/>
        <v>0</v>
      </c>
      <c r="V14" s="105"/>
      <c r="W14" s="105"/>
      <c r="X14" s="109"/>
      <c r="Y14" s="109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</row>
    <row r="15" spans="1:86" ht="13.5" customHeight="1">
      <c r="A15" s="110"/>
      <c r="B15" s="111"/>
      <c r="C15" s="117"/>
      <c r="D15" s="116"/>
      <c r="E15" s="116"/>
      <c r="F15" s="120">
        <f>F9+F12+F14</f>
        <v>88.94</v>
      </c>
      <c r="G15" s="120">
        <f aca="true" t="shared" si="3" ref="G15:U15">G9+G12+G14</f>
        <v>67.16000000000001</v>
      </c>
      <c r="H15" s="120">
        <f t="shared" si="3"/>
        <v>67.16000000000001</v>
      </c>
      <c r="I15" s="120">
        <f t="shared" si="3"/>
        <v>0</v>
      </c>
      <c r="J15" s="120">
        <f t="shared" si="3"/>
        <v>266.82</v>
      </c>
      <c r="K15" s="120">
        <f t="shared" si="3"/>
        <v>0</v>
      </c>
      <c r="L15" s="120">
        <f t="shared" si="3"/>
        <v>17.15</v>
      </c>
      <c r="M15" s="120">
        <f t="shared" si="3"/>
        <v>13.650000000000002</v>
      </c>
      <c r="N15" s="120">
        <f t="shared" si="3"/>
        <v>30.799999999999997</v>
      </c>
      <c r="O15" s="120">
        <f t="shared" si="3"/>
        <v>236.01999999999998</v>
      </c>
      <c r="P15" s="120">
        <f t="shared" si="3"/>
        <v>193.45799999999997</v>
      </c>
      <c r="Q15" s="120">
        <f t="shared" si="3"/>
        <v>42.562</v>
      </c>
      <c r="R15" s="120">
        <f t="shared" si="3"/>
        <v>57.10000000000001</v>
      </c>
      <c r="S15" s="120">
        <f t="shared" si="3"/>
        <v>10.059999999999999</v>
      </c>
      <c r="T15" s="120">
        <f t="shared" si="3"/>
        <v>67.16000000000001</v>
      </c>
      <c r="U15" s="120">
        <f t="shared" si="3"/>
        <v>0</v>
      </c>
      <c r="V15" s="105"/>
      <c r="W15" s="105"/>
      <c r="X15" s="109"/>
      <c r="Y15" s="109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</row>
    <row r="16" spans="1:86" ht="13.5" customHeight="1">
      <c r="A16" s="105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9"/>
      <c r="Y16" s="109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</row>
    <row r="17" spans="1:86" ht="14.25">
      <c r="A17" s="106"/>
      <c r="B17" s="106"/>
      <c r="C17" s="106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</row>
    <row r="18" spans="1:86" ht="14.25">
      <c r="A18" s="106"/>
      <c r="B18" s="106"/>
      <c r="C18" s="138" t="s">
        <v>108</v>
      </c>
      <c r="D18" s="139">
        <f>44.4+12.7+10.06</f>
        <v>67.16</v>
      </c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</row>
    <row r="19" spans="1:86" ht="14.25">
      <c r="A19" s="106"/>
      <c r="B19" s="106"/>
      <c r="C19" s="140" t="s">
        <v>109</v>
      </c>
      <c r="D19" s="141">
        <f>H15</f>
        <v>67.16000000000001</v>
      </c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</row>
    <row r="20" spans="1:86" ht="14.25">
      <c r="A20" s="106"/>
      <c r="B20" s="106"/>
      <c r="C20" s="106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</row>
    <row r="21" spans="1:86" ht="14.25">
      <c r="A21" s="106"/>
      <c r="B21" s="106"/>
      <c r="C21" s="106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</row>
    <row r="22" spans="1:86" ht="14.25">
      <c r="A22" s="106"/>
      <c r="B22" s="106"/>
      <c r="C22" s="106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</row>
    <row r="23" spans="1:86" ht="14.25">
      <c r="A23" s="106"/>
      <c r="B23" s="106"/>
      <c r="C23" s="106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</row>
    <row r="24" spans="1:86" ht="14.25">
      <c r="A24" s="106"/>
      <c r="B24" s="106"/>
      <c r="C24" s="106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</row>
    <row r="25" spans="1:86" ht="14.25">
      <c r="A25" s="106"/>
      <c r="B25" s="106"/>
      <c r="C25" s="106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</row>
    <row r="26" spans="1:86" ht="14.25">
      <c r="A26" s="106"/>
      <c r="B26" s="106"/>
      <c r="C26" s="106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</row>
    <row r="27" spans="1:86" ht="14.25">
      <c r="A27" s="106"/>
      <c r="B27" s="106"/>
      <c r="C27" s="106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</row>
    <row r="28" spans="1:86" ht="14.25">
      <c r="A28" s="106"/>
      <c r="B28" s="106"/>
      <c r="C28" s="106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</row>
    <row r="29" spans="1:86" ht="14.25">
      <c r="A29" s="106"/>
      <c r="B29" s="106"/>
      <c r="C29" s="106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</row>
    <row r="30" spans="1:86" ht="14.25">
      <c r="A30" s="106"/>
      <c r="B30" s="106"/>
      <c r="C30" s="106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</row>
    <row r="31" spans="1:86" ht="14.25">
      <c r="A31" s="106"/>
      <c r="B31" s="106"/>
      <c r="C31" s="106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</row>
    <row r="32" spans="1:86" ht="14.25">
      <c r="A32" s="106"/>
      <c r="B32" s="106"/>
      <c r="C32" s="106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</row>
    <row r="33" spans="1:86" ht="14.25">
      <c r="A33" s="106"/>
      <c r="B33" s="106"/>
      <c r="C33" s="106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</row>
    <row r="34" spans="1:86" ht="14.25">
      <c r="A34" s="106"/>
      <c r="B34" s="106"/>
      <c r="C34" s="106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</row>
    <row r="35" spans="1:86" ht="14.25">
      <c r="A35" s="106"/>
      <c r="B35" s="106"/>
      <c r="C35" s="106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</row>
    <row r="36" spans="1:86" ht="14.25">
      <c r="A36" s="106"/>
      <c r="B36" s="106"/>
      <c r="C36" s="106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</row>
    <row r="37" spans="1:86" ht="14.25">
      <c r="A37" s="106"/>
      <c r="B37" s="106"/>
      <c r="C37" s="106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</row>
    <row r="38" spans="1:86" ht="14.25">
      <c r="A38" s="106"/>
      <c r="B38" s="106"/>
      <c r="C38" s="106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6"/>
      <c r="CG38" s="106"/>
      <c r="CH38" s="106"/>
    </row>
    <row r="39" spans="1:86" ht="14.25">
      <c r="A39" s="106"/>
      <c r="B39" s="106"/>
      <c r="C39" s="106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</row>
    <row r="40" spans="1:86" ht="14.25">
      <c r="A40" s="106"/>
      <c r="B40" s="106"/>
      <c r="C40" s="106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</row>
    <row r="41" spans="1:86" ht="14.25">
      <c r="A41" s="106"/>
      <c r="B41" s="106"/>
      <c r="C41" s="106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</row>
    <row r="42" spans="1:86" ht="14.25">
      <c r="A42" s="106"/>
      <c r="B42" s="106"/>
      <c r="C42" s="106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</row>
    <row r="43" spans="1:86" ht="14.25">
      <c r="A43" s="106"/>
      <c r="B43" s="106"/>
      <c r="C43" s="106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6"/>
      <c r="BU43" s="106"/>
      <c r="BV43" s="106"/>
      <c r="BW43" s="106"/>
      <c r="BX43" s="106"/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</row>
    <row r="44" spans="1:86" ht="14.25">
      <c r="A44" s="106"/>
      <c r="B44" s="106"/>
      <c r="C44" s="106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6"/>
      <c r="BU44" s="106"/>
      <c r="BV44" s="106"/>
      <c r="BW44" s="106"/>
      <c r="BX44" s="106"/>
      <c r="BY44" s="106"/>
      <c r="BZ44" s="106"/>
      <c r="CA44" s="106"/>
      <c r="CB44" s="106"/>
      <c r="CC44" s="106"/>
      <c r="CD44" s="106"/>
      <c r="CE44" s="106"/>
      <c r="CF44" s="106"/>
      <c r="CG44" s="106"/>
      <c r="CH44" s="106"/>
    </row>
    <row r="45" spans="1:86" ht="14.25">
      <c r="A45" s="106"/>
      <c r="B45" s="106"/>
      <c r="C45" s="106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6"/>
      <c r="BO45" s="106"/>
      <c r="BP45" s="106"/>
      <c r="BQ45" s="106"/>
      <c r="BR45" s="106"/>
      <c r="BS45" s="106"/>
      <c r="BT45" s="106"/>
      <c r="BU45" s="106"/>
      <c r="BV45" s="106"/>
      <c r="BW45" s="106"/>
      <c r="BX45" s="106"/>
      <c r="BY45" s="106"/>
      <c r="BZ45" s="106"/>
      <c r="CA45" s="106"/>
      <c r="CB45" s="106"/>
      <c r="CC45" s="106"/>
      <c r="CD45" s="106"/>
      <c r="CE45" s="106"/>
      <c r="CF45" s="106"/>
      <c r="CG45" s="106"/>
      <c r="CH45" s="106"/>
    </row>
    <row r="46" spans="1:86" ht="14.25">
      <c r="A46" s="106"/>
      <c r="B46" s="106"/>
      <c r="C46" s="106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06"/>
      <c r="CC46" s="106"/>
      <c r="CD46" s="106"/>
      <c r="CE46" s="106"/>
      <c r="CF46" s="106"/>
      <c r="CG46" s="106"/>
      <c r="CH46" s="106"/>
    </row>
    <row r="47" spans="1:86" ht="14.25">
      <c r="A47" s="106"/>
      <c r="B47" s="106"/>
      <c r="C47" s="106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6"/>
      <c r="BU47" s="106"/>
      <c r="BV47" s="106"/>
      <c r="BW47" s="106"/>
      <c r="BX47" s="106"/>
      <c r="BY47" s="106"/>
      <c r="BZ47" s="106"/>
      <c r="CA47" s="106"/>
      <c r="CB47" s="106"/>
      <c r="CC47" s="106"/>
      <c r="CD47" s="106"/>
      <c r="CE47" s="106"/>
      <c r="CF47" s="106"/>
      <c r="CG47" s="106"/>
      <c r="CH47" s="106"/>
    </row>
    <row r="48" spans="1:86" ht="14.25">
      <c r="A48" s="106"/>
      <c r="B48" s="106"/>
      <c r="C48" s="106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6"/>
      <c r="BW48" s="106"/>
      <c r="BX48" s="106"/>
      <c r="BY48" s="106"/>
      <c r="BZ48" s="106"/>
      <c r="CA48" s="106"/>
      <c r="CB48" s="106"/>
      <c r="CC48" s="106"/>
      <c r="CD48" s="106"/>
      <c r="CE48" s="106"/>
      <c r="CF48" s="106"/>
      <c r="CG48" s="106"/>
      <c r="CH48" s="106"/>
    </row>
    <row r="49" spans="1:86" ht="14.25">
      <c r="A49" s="106"/>
      <c r="B49" s="106"/>
      <c r="C49" s="106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  <c r="BR49" s="106"/>
      <c r="BS49" s="106"/>
      <c r="BT49" s="106"/>
      <c r="BU49" s="106"/>
      <c r="BV49" s="106"/>
      <c r="BW49" s="106"/>
      <c r="BX49" s="106"/>
      <c r="BY49" s="106"/>
      <c r="BZ49" s="106"/>
      <c r="CA49" s="106"/>
      <c r="CB49" s="106"/>
      <c r="CC49" s="106"/>
      <c r="CD49" s="106"/>
      <c r="CE49" s="106"/>
      <c r="CF49" s="106"/>
      <c r="CG49" s="106"/>
      <c r="CH49" s="106"/>
    </row>
    <row r="50" spans="1:86" ht="14.25">
      <c r="A50" s="106"/>
      <c r="B50" s="106"/>
      <c r="C50" s="106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6"/>
      <c r="BR50" s="106"/>
      <c r="BS50" s="106"/>
      <c r="BT50" s="106"/>
      <c r="BU50" s="106"/>
      <c r="BV50" s="106"/>
      <c r="BW50" s="106"/>
      <c r="BX50" s="106"/>
      <c r="BY50" s="106"/>
      <c r="BZ50" s="106"/>
      <c r="CA50" s="106"/>
      <c r="CB50" s="106"/>
      <c r="CC50" s="106"/>
      <c r="CD50" s="106"/>
      <c r="CE50" s="106"/>
      <c r="CF50" s="106"/>
      <c r="CG50" s="106"/>
      <c r="CH50" s="106"/>
    </row>
    <row r="51" spans="1:86" ht="14.25">
      <c r="A51" s="106"/>
      <c r="B51" s="106"/>
      <c r="C51" s="106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106"/>
      <c r="BT51" s="106"/>
      <c r="BU51" s="106"/>
      <c r="BV51" s="106"/>
      <c r="BW51" s="106"/>
      <c r="BX51" s="106"/>
      <c r="BY51" s="106"/>
      <c r="BZ51" s="106"/>
      <c r="CA51" s="106"/>
      <c r="CB51" s="106"/>
      <c r="CC51" s="106"/>
      <c r="CD51" s="106"/>
      <c r="CE51" s="106"/>
      <c r="CF51" s="106"/>
      <c r="CG51" s="106"/>
      <c r="CH51" s="106"/>
    </row>
    <row r="52" spans="1:86" ht="14.25">
      <c r="A52" s="106"/>
      <c r="B52" s="106"/>
      <c r="C52" s="106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/>
      <c r="CA52" s="106"/>
      <c r="CB52" s="106"/>
      <c r="CC52" s="106"/>
      <c r="CD52" s="106"/>
      <c r="CE52" s="106"/>
      <c r="CF52" s="106"/>
      <c r="CG52" s="106"/>
      <c r="CH52" s="106"/>
    </row>
    <row r="53" spans="1:86" ht="14.25">
      <c r="A53" s="106"/>
      <c r="B53" s="106"/>
      <c r="C53" s="106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/>
      <c r="CA53" s="106"/>
      <c r="CB53" s="106"/>
      <c r="CC53" s="106"/>
      <c r="CD53" s="106"/>
      <c r="CE53" s="106"/>
      <c r="CF53" s="106"/>
      <c r="CG53" s="106"/>
      <c r="CH53" s="106"/>
    </row>
    <row r="54" spans="1:86" ht="14.25">
      <c r="A54" s="106"/>
      <c r="B54" s="106"/>
      <c r="C54" s="106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BN54" s="106"/>
      <c r="BO54" s="106"/>
      <c r="BP54" s="106"/>
      <c r="BQ54" s="106"/>
      <c r="BR54" s="106"/>
      <c r="BS54" s="106"/>
      <c r="BT54" s="106"/>
      <c r="BU54" s="106"/>
      <c r="BV54" s="106"/>
      <c r="BW54" s="106"/>
      <c r="BX54" s="106"/>
      <c r="BY54" s="106"/>
      <c r="BZ54" s="106"/>
      <c r="CA54" s="106"/>
      <c r="CB54" s="106"/>
      <c r="CC54" s="106"/>
      <c r="CD54" s="106"/>
      <c r="CE54" s="106"/>
      <c r="CF54" s="106"/>
      <c r="CG54" s="106"/>
      <c r="CH54" s="106"/>
    </row>
    <row r="55" spans="1:86" ht="14.25">
      <c r="A55" s="106"/>
      <c r="B55" s="106"/>
      <c r="C55" s="106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6"/>
      <c r="BI55" s="106"/>
      <c r="BJ55" s="106"/>
      <c r="BK55" s="106"/>
      <c r="BL55" s="106"/>
      <c r="BM55" s="106"/>
      <c r="BN55" s="106"/>
      <c r="BO55" s="106"/>
      <c r="BP55" s="106"/>
      <c r="BQ55" s="106"/>
      <c r="BR55" s="106"/>
      <c r="BS55" s="106"/>
      <c r="BT55" s="106"/>
      <c r="BU55" s="106"/>
      <c r="BV55" s="106"/>
      <c r="BW55" s="106"/>
      <c r="BX55" s="106"/>
      <c r="BY55" s="106"/>
      <c r="BZ55" s="106"/>
      <c r="CA55" s="106"/>
      <c r="CB55" s="106"/>
      <c r="CC55" s="106"/>
      <c r="CD55" s="106"/>
      <c r="CE55" s="106"/>
      <c r="CF55" s="106"/>
      <c r="CG55" s="106"/>
      <c r="CH55" s="106"/>
    </row>
    <row r="56" spans="1:86" ht="14.25">
      <c r="A56" s="106"/>
      <c r="B56" s="106"/>
      <c r="C56" s="106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06"/>
      <c r="AV56" s="106"/>
      <c r="AW56" s="106"/>
      <c r="AX56" s="106"/>
      <c r="AY56" s="106"/>
      <c r="AZ56" s="106"/>
      <c r="BA56" s="106"/>
      <c r="BB56" s="106"/>
      <c r="BC56" s="106"/>
      <c r="BD56" s="106"/>
      <c r="BE56" s="106"/>
      <c r="BF56" s="106"/>
      <c r="BG56" s="106"/>
      <c r="BH56" s="106"/>
      <c r="BI56" s="106"/>
      <c r="BJ56" s="106"/>
      <c r="BK56" s="106"/>
      <c r="BL56" s="106"/>
      <c r="BM56" s="106"/>
      <c r="BN56" s="106"/>
      <c r="BO56" s="106"/>
      <c r="BP56" s="106"/>
      <c r="BQ56" s="106"/>
      <c r="BR56" s="106"/>
      <c r="BS56" s="106"/>
      <c r="BT56" s="106"/>
      <c r="BU56" s="106"/>
      <c r="BV56" s="106"/>
      <c r="BW56" s="106"/>
      <c r="BX56" s="106"/>
      <c r="BY56" s="106"/>
      <c r="BZ56" s="106"/>
      <c r="CA56" s="106"/>
      <c r="CB56" s="106"/>
      <c r="CC56" s="106"/>
      <c r="CD56" s="106"/>
      <c r="CE56" s="106"/>
      <c r="CF56" s="106"/>
      <c r="CG56" s="106"/>
      <c r="CH56" s="106"/>
    </row>
    <row r="57" spans="1:86" ht="14.25">
      <c r="A57" s="106"/>
      <c r="B57" s="106"/>
      <c r="C57" s="106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106"/>
      <c r="BI57" s="106"/>
      <c r="BJ57" s="106"/>
      <c r="BK57" s="106"/>
      <c r="BL57" s="106"/>
      <c r="BM57" s="106"/>
      <c r="BN57" s="106"/>
      <c r="BO57" s="106"/>
      <c r="BP57" s="106"/>
      <c r="BQ57" s="106"/>
      <c r="BR57" s="106"/>
      <c r="BS57" s="106"/>
      <c r="BT57" s="106"/>
      <c r="BU57" s="106"/>
      <c r="BV57" s="106"/>
      <c r="BW57" s="106"/>
      <c r="BX57" s="106"/>
      <c r="BY57" s="106"/>
      <c r="BZ57" s="106"/>
      <c r="CA57" s="106"/>
      <c r="CB57" s="106"/>
      <c r="CC57" s="106"/>
      <c r="CD57" s="106"/>
      <c r="CE57" s="106"/>
      <c r="CF57" s="106"/>
      <c r="CG57" s="106"/>
      <c r="CH57" s="106"/>
    </row>
    <row r="58" spans="1:86" ht="14.25">
      <c r="A58" s="106"/>
      <c r="B58" s="106"/>
      <c r="C58" s="106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106"/>
      <c r="BI58" s="106"/>
      <c r="BJ58" s="106"/>
      <c r="BK58" s="106"/>
      <c r="BL58" s="106"/>
      <c r="BM58" s="106"/>
      <c r="BN58" s="106"/>
      <c r="BO58" s="106"/>
      <c r="BP58" s="106"/>
      <c r="BQ58" s="106"/>
      <c r="BR58" s="106"/>
      <c r="BS58" s="106"/>
      <c r="BT58" s="106"/>
      <c r="BU58" s="106"/>
      <c r="BV58" s="106"/>
      <c r="BW58" s="106"/>
      <c r="BX58" s="106"/>
      <c r="BY58" s="106"/>
      <c r="BZ58" s="106"/>
      <c r="CA58" s="106"/>
      <c r="CB58" s="106"/>
      <c r="CC58" s="106"/>
      <c r="CD58" s="106"/>
      <c r="CE58" s="106"/>
      <c r="CF58" s="106"/>
      <c r="CG58" s="106"/>
      <c r="CH58" s="106"/>
    </row>
    <row r="59" spans="1:86" ht="14.25">
      <c r="A59" s="106"/>
      <c r="B59" s="106"/>
      <c r="C59" s="106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  <c r="AT59" s="106"/>
      <c r="AU59" s="106"/>
      <c r="AV59" s="106"/>
      <c r="AW59" s="106"/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106"/>
      <c r="BI59" s="106"/>
      <c r="BJ59" s="106"/>
      <c r="BK59" s="106"/>
      <c r="BL59" s="106"/>
      <c r="BM59" s="106"/>
      <c r="BN59" s="106"/>
      <c r="BO59" s="106"/>
      <c r="BP59" s="106"/>
      <c r="BQ59" s="106"/>
      <c r="BR59" s="106"/>
      <c r="BS59" s="106"/>
      <c r="BT59" s="106"/>
      <c r="BU59" s="106"/>
      <c r="BV59" s="106"/>
      <c r="BW59" s="106"/>
      <c r="BX59" s="106"/>
      <c r="BY59" s="106"/>
      <c r="BZ59" s="106"/>
      <c r="CA59" s="106"/>
      <c r="CB59" s="106"/>
      <c r="CC59" s="106"/>
      <c r="CD59" s="106"/>
      <c r="CE59" s="106"/>
      <c r="CF59" s="106"/>
      <c r="CG59" s="106"/>
      <c r="CH59" s="106"/>
    </row>
    <row r="60" spans="1:86" ht="14.25">
      <c r="A60" s="106"/>
      <c r="B60" s="106"/>
      <c r="C60" s="106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</row>
    <row r="61" spans="1:86" ht="14.25">
      <c r="A61" s="106"/>
      <c r="B61" s="106"/>
      <c r="C61" s="106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106"/>
      <c r="BJ61" s="106"/>
      <c r="BK61" s="106"/>
      <c r="BL61" s="106"/>
      <c r="BM61" s="106"/>
      <c r="BN61" s="106"/>
      <c r="BO61" s="106"/>
      <c r="BP61" s="106"/>
      <c r="BQ61" s="106"/>
      <c r="BR61" s="106"/>
      <c r="BS61" s="106"/>
      <c r="BT61" s="106"/>
      <c r="BU61" s="106"/>
      <c r="BV61" s="106"/>
      <c r="BW61" s="106"/>
      <c r="BX61" s="106"/>
      <c r="BY61" s="106"/>
      <c r="BZ61" s="106"/>
      <c r="CA61" s="106"/>
      <c r="CB61" s="106"/>
      <c r="CC61" s="106"/>
      <c r="CD61" s="106"/>
      <c r="CE61" s="106"/>
      <c r="CF61" s="106"/>
      <c r="CG61" s="106"/>
      <c r="CH61" s="106"/>
    </row>
    <row r="62" spans="1:86" ht="14.25">
      <c r="A62" s="106"/>
      <c r="B62" s="106"/>
      <c r="C62" s="106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  <c r="BV62" s="106"/>
      <c r="BW62" s="106"/>
      <c r="BX62" s="106"/>
      <c r="BY62" s="106"/>
      <c r="BZ62" s="106"/>
      <c r="CA62" s="106"/>
      <c r="CB62" s="106"/>
      <c r="CC62" s="106"/>
      <c r="CD62" s="106"/>
      <c r="CE62" s="106"/>
      <c r="CF62" s="106"/>
      <c r="CG62" s="106"/>
      <c r="CH62" s="106"/>
    </row>
    <row r="63" spans="1:86" ht="14.25">
      <c r="A63" s="106"/>
      <c r="B63" s="106"/>
      <c r="C63" s="106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  <c r="AY63" s="106"/>
      <c r="AZ63" s="106"/>
      <c r="BA63" s="106"/>
      <c r="BB63" s="106"/>
      <c r="BC63" s="106"/>
      <c r="BD63" s="106"/>
      <c r="BE63" s="106"/>
      <c r="BF63" s="106"/>
      <c r="BG63" s="106"/>
      <c r="BH63" s="106"/>
      <c r="BI63" s="106"/>
      <c r="BJ63" s="106"/>
      <c r="BK63" s="106"/>
      <c r="BL63" s="106"/>
      <c r="BM63" s="106"/>
      <c r="BN63" s="106"/>
      <c r="BO63" s="106"/>
      <c r="BP63" s="106"/>
      <c r="BQ63" s="106"/>
      <c r="BR63" s="106"/>
      <c r="BS63" s="106"/>
      <c r="BT63" s="106"/>
      <c r="BU63" s="106"/>
      <c r="BV63" s="106"/>
      <c r="BW63" s="106"/>
      <c r="BX63" s="106"/>
      <c r="BY63" s="106"/>
      <c r="BZ63" s="106"/>
      <c r="CA63" s="106"/>
      <c r="CB63" s="106"/>
      <c r="CC63" s="106"/>
      <c r="CD63" s="106"/>
      <c r="CE63" s="106"/>
      <c r="CF63" s="106"/>
      <c r="CG63" s="106"/>
      <c r="CH63" s="106"/>
    </row>
    <row r="64" spans="1:86" ht="14.25">
      <c r="A64" s="106"/>
      <c r="B64" s="106"/>
      <c r="C64" s="106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  <c r="AZ64" s="106"/>
      <c r="BA64" s="106"/>
      <c r="BB64" s="106"/>
      <c r="BC64" s="106"/>
      <c r="BD64" s="106"/>
      <c r="BE64" s="106"/>
      <c r="BF64" s="106"/>
      <c r="BG64" s="106"/>
      <c r="BH64" s="106"/>
      <c r="BI64" s="106"/>
      <c r="BJ64" s="106"/>
      <c r="BK64" s="106"/>
      <c r="BL64" s="106"/>
      <c r="BM64" s="106"/>
      <c r="BN64" s="106"/>
      <c r="BO64" s="106"/>
      <c r="BP64" s="106"/>
      <c r="BQ64" s="106"/>
      <c r="BR64" s="106"/>
      <c r="BS64" s="106"/>
      <c r="BT64" s="106"/>
      <c r="BU64" s="106"/>
      <c r="BV64" s="106"/>
      <c r="BW64" s="106"/>
      <c r="BX64" s="106"/>
      <c r="BY64" s="106"/>
      <c r="BZ64" s="106"/>
      <c r="CA64" s="106"/>
      <c r="CB64" s="106"/>
      <c r="CC64" s="106"/>
      <c r="CD64" s="106"/>
      <c r="CE64" s="106"/>
      <c r="CF64" s="106"/>
      <c r="CG64" s="106"/>
      <c r="CH64" s="106"/>
    </row>
    <row r="65" spans="1:86" ht="14.25">
      <c r="A65" s="106"/>
      <c r="B65" s="106"/>
      <c r="C65" s="106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  <c r="AV65" s="106"/>
      <c r="AW65" s="106"/>
      <c r="AX65" s="106"/>
      <c r="AY65" s="106"/>
      <c r="AZ65" s="106"/>
      <c r="BA65" s="106"/>
      <c r="BB65" s="106"/>
      <c r="BC65" s="106"/>
      <c r="BD65" s="106"/>
      <c r="BE65" s="106"/>
      <c r="BF65" s="106"/>
      <c r="BG65" s="106"/>
      <c r="BH65" s="106"/>
      <c r="BI65" s="106"/>
      <c r="BJ65" s="106"/>
      <c r="BK65" s="106"/>
      <c r="BL65" s="106"/>
      <c r="BM65" s="106"/>
      <c r="BN65" s="106"/>
      <c r="BO65" s="106"/>
      <c r="BP65" s="106"/>
      <c r="BQ65" s="106"/>
      <c r="BR65" s="106"/>
      <c r="BS65" s="106"/>
      <c r="BT65" s="106"/>
      <c r="BU65" s="106"/>
      <c r="BV65" s="106"/>
      <c r="BW65" s="106"/>
      <c r="BX65" s="106"/>
      <c r="BY65" s="106"/>
      <c r="BZ65" s="106"/>
      <c r="CA65" s="106"/>
      <c r="CB65" s="106"/>
      <c r="CC65" s="106"/>
      <c r="CD65" s="106"/>
      <c r="CE65" s="106"/>
      <c r="CF65" s="106"/>
      <c r="CG65" s="106"/>
      <c r="CH65" s="106"/>
    </row>
    <row r="66" spans="1:86" ht="14.25">
      <c r="A66" s="106"/>
      <c r="B66" s="106"/>
      <c r="C66" s="106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</row>
    <row r="67" spans="1:86" ht="14.25">
      <c r="A67" s="106"/>
      <c r="B67" s="106"/>
      <c r="C67" s="106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  <c r="AN67" s="106"/>
      <c r="AO67" s="106"/>
      <c r="AP67" s="106"/>
      <c r="AQ67" s="106"/>
      <c r="AR67" s="106"/>
      <c r="AS67" s="106"/>
      <c r="AT67" s="106"/>
      <c r="AU67" s="106"/>
      <c r="AV67" s="106"/>
      <c r="AW67" s="106"/>
      <c r="AX67" s="106"/>
      <c r="AY67" s="106"/>
      <c r="AZ67" s="106"/>
      <c r="BA67" s="106"/>
      <c r="BB67" s="106"/>
      <c r="BC67" s="106"/>
      <c r="BD67" s="106"/>
      <c r="BE67" s="106"/>
      <c r="BF67" s="106"/>
      <c r="BG67" s="106"/>
      <c r="BH67" s="106"/>
      <c r="BI67" s="106"/>
      <c r="BJ67" s="106"/>
      <c r="BK67" s="106"/>
      <c r="BL67" s="106"/>
      <c r="BM67" s="106"/>
      <c r="BN67" s="106"/>
      <c r="BO67" s="106"/>
      <c r="BP67" s="106"/>
      <c r="BQ67" s="106"/>
      <c r="BR67" s="106"/>
      <c r="BS67" s="106"/>
      <c r="BT67" s="106"/>
      <c r="BU67" s="106"/>
      <c r="BV67" s="106"/>
      <c r="BW67" s="106"/>
      <c r="BX67" s="106"/>
      <c r="BY67" s="106"/>
      <c r="BZ67" s="106"/>
      <c r="CA67" s="106"/>
      <c r="CB67" s="106"/>
      <c r="CC67" s="106"/>
      <c r="CD67" s="106"/>
      <c r="CE67" s="106"/>
      <c r="CF67" s="106"/>
      <c r="CG67" s="106"/>
      <c r="CH67" s="106"/>
    </row>
    <row r="68" spans="1:86" ht="14.25">
      <c r="A68" s="106"/>
      <c r="B68" s="106"/>
      <c r="C68" s="106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6"/>
      <c r="BD68" s="106"/>
      <c r="BE68" s="106"/>
      <c r="BF68" s="106"/>
      <c r="BG68" s="106"/>
      <c r="BH68" s="106"/>
      <c r="BI68" s="106"/>
      <c r="BJ68" s="106"/>
      <c r="BK68" s="106"/>
      <c r="BL68" s="106"/>
      <c r="BM68" s="106"/>
      <c r="BN68" s="106"/>
      <c r="BO68" s="106"/>
      <c r="BP68" s="106"/>
      <c r="BQ68" s="106"/>
      <c r="BR68" s="106"/>
      <c r="BS68" s="106"/>
      <c r="BT68" s="106"/>
      <c r="BU68" s="106"/>
      <c r="BV68" s="106"/>
      <c r="BW68" s="106"/>
      <c r="BX68" s="106"/>
      <c r="BY68" s="106"/>
      <c r="BZ68" s="106"/>
      <c r="CA68" s="106"/>
      <c r="CB68" s="106"/>
      <c r="CC68" s="106"/>
      <c r="CD68" s="106"/>
      <c r="CE68" s="106"/>
      <c r="CF68" s="106"/>
      <c r="CG68" s="106"/>
      <c r="CH68" s="106"/>
    </row>
    <row r="69" spans="1:86" ht="14.25">
      <c r="A69" s="106"/>
      <c r="B69" s="106"/>
      <c r="C69" s="106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06"/>
      <c r="AN69" s="106"/>
      <c r="AO69" s="106"/>
      <c r="AP69" s="106"/>
      <c r="AQ69" s="106"/>
      <c r="AR69" s="106"/>
      <c r="AS69" s="106"/>
      <c r="AT69" s="106"/>
      <c r="AU69" s="106"/>
      <c r="AV69" s="106"/>
      <c r="AW69" s="106"/>
      <c r="AX69" s="106"/>
      <c r="AY69" s="106"/>
      <c r="AZ69" s="106"/>
      <c r="BA69" s="106"/>
      <c r="BB69" s="106"/>
      <c r="BC69" s="106"/>
      <c r="BD69" s="106"/>
      <c r="BE69" s="106"/>
      <c r="BF69" s="106"/>
      <c r="BG69" s="106"/>
      <c r="BH69" s="106"/>
      <c r="BI69" s="106"/>
      <c r="BJ69" s="106"/>
      <c r="BK69" s="106"/>
      <c r="BL69" s="106"/>
      <c r="BM69" s="106"/>
      <c r="BN69" s="106"/>
      <c r="BO69" s="106"/>
      <c r="BP69" s="106"/>
      <c r="BQ69" s="106"/>
      <c r="BR69" s="106"/>
      <c r="BS69" s="106"/>
      <c r="BT69" s="106"/>
      <c r="BU69" s="106"/>
      <c r="BV69" s="106"/>
      <c r="BW69" s="106"/>
      <c r="BX69" s="106"/>
      <c r="BY69" s="106"/>
      <c r="BZ69" s="106"/>
      <c r="CA69" s="106"/>
      <c r="CB69" s="106"/>
      <c r="CC69" s="106"/>
      <c r="CD69" s="106"/>
      <c r="CE69" s="106"/>
      <c r="CF69" s="106"/>
      <c r="CG69" s="106"/>
      <c r="CH69" s="106"/>
    </row>
    <row r="70" spans="1:86" ht="14.25">
      <c r="A70" s="106"/>
      <c r="B70" s="106"/>
      <c r="C70" s="106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  <c r="AN70" s="106"/>
      <c r="AO70" s="106"/>
      <c r="AP70" s="106"/>
      <c r="AQ70" s="106"/>
      <c r="AR70" s="106"/>
      <c r="AS70" s="106"/>
      <c r="AT70" s="106"/>
      <c r="AU70" s="106"/>
      <c r="AV70" s="106"/>
      <c r="AW70" s="106"/>
      <c r="AX70" s="106"/>
      <c r="AY70" s="106"/>
      <c r="AZ70" s="106"/>
      <c r="BA70" s="106"/>
      <c r="BB70" s="106"/>
      <c r="BC70" s="106"/>
      <c r="BD70" s="106"/>
      <c r="BE70" s="106"/>
      <c r="BF70" s="106"/>
      <c r="BG70" s="106"/>
      <c r="BH70" s="106"/>
      <c r="BI70" s="106"/>
      <c r="BJ70" s="106"/>
      <c r="BK70" s="106"/>
      <c r="BL70" s="106"/>
      <c r="BM70" s="106"/>
      <c r="BN70" s="106"/>
      <c r="BO70" s="106"/>
      <c r="BP70" s="106"/>
      <c r="BQ70" s="106"/>
      <c r="BR70" s="106"/>
      <c r="BS70" s="106"/>
      <c r="BT70" s="106"/>
      <c r="BU70" s="106"/>
      <c r="BV70" s="106"/>
      <c r="BW70" s="106"/>
      <c r="BX70" s="106"/>
      <c r="BY70" s="106"/>
      <c r="BZ70" s="106"/>
      <c r="CA70" s="106"/>
      <c r="CB70" s="106"/>
      <c r="CC70" s="106"/>
      <c r="CD70" s="106"/>
      <c r="CE70" s="106"/>
      <c r="CF70" s="106"/>
      <c r="CG70" s="106"/>
      <c r="CH70" s="106"/>
    </row>
    <row r="71" spans="1:86" ht="14.25">
      <c r="A71" s="106"/>
      <c r="B71" s="106"/>
      <c r="C71" s="106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106"/>
      <c r="AN71" s="106"/>
      <c r="AO71" s="106"/>
      <c r="AP71" s="106"/>
      <c r="AQ71" s="106"/>
      <c r="AR71" s="106"/>
      <c r="AS71" s="106"/>
      <c r="AT71" s="106"/>
      <c r="AU71" s="106"/>
      <c r="AV71" s="106"/>
      <c r="AW71" s="106"/>
      <c r="AX71" s="106"/>
      <c r="AY71" s="106"/>
      <c r="AZ71" s="106"/>
      <c r="BA71" s="106"/>
      <c r="BB71" s="106"/>
      <c r="BC71" s="106"/>
      <c r="BD71" s="106"/>
      <c r="BE71" s="106"/>
      <c r="BF71" s="106"/>
      <c r="BG71" s="106"/>
      <c r="BH71" s="106"/>
      <c r="BI71" s="106"/>
      <c r="BJ71" s="106"/>
      <c r="BK71" s="106"/>
      <c r="BL71" s="106"/>
      <c r="BM71" s="106"/>
      <c r="BN71" s="106"/>
      <c r="BO71" s="106"/>
      <c r="BP71" s="106"/>
      <c r="BQ71" s="106"/>
      <c r="BR71" s="106"/>
      <c r="BS71" s="106"/>
      <c r="BT71" s="106"/>
      <c r="BU71" s="106"/>
      <c r="BV71" s="106"/>
      <c r="BW71" s="106"/>
      <c r="BX71" s="106"/>
      <c r="BY71" s="106"/>
      <c r="BZ71" s="106"/>
      <c r="CA71" s="106"/>
      <c r="CB71" s="106"/>
      <c r="CC71" s="106"/>
      <c r="CD71" s="106"/>
      <c r="CE71" s="106"/>
      <c r="CF71" s="106"/>
      <c r="CG71" s="106"/>
      <c r="CH71" s="106"/>
    </row>
    <row r="72" spans="1:86" ht="14.25">
      <c r="A72" s="106"/>
      <c r="B72" s="106"/>
      <c r="C72" s="106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  <c r="AM72" s="106"/>
      <c r="AN72" s="106"/>
      <c r="AO72" s="106"/>
      <c r="AP72" s="106"/>
      <c r="AQ72" s="106"/>
      <c r="AR72" s="106"/>
      <c r="AS72" s="106"/>
      <c r="AT72" s="106"/>
      <c r="AU72" s="106"/>
      <c r="AV72" s="106"/>
      <c r="AW72" s="106"/>
      <c r="AX72" s="106"/>
      <c r="AY72" s="106"/>
      <c r="AZ72" s="106"/>
      <c r="BA72" s="106"/>
      <c r="BB72" s="106"/>
      <c r="BC72" s="106"/>
      <c r="BD72" s="106"/>
      <c r="BE72" s="106"/>
      <c r="BF72" s="106"/>
      <c r="BG72" s="106"/>
      <c r="BH72" s="106"/>
      <c r="BI72" s="106"/>
      <c r="BJ72" s="106"/>
      <c r="BK72" s="106"/>
      <c r="BL72" s="106"/>
      <c r="BM72" s="106"/>
      <c r="BN72" s="106"/>
      <c r="BO72" s="106"/>
      <c r="BP72" s="106"/>
      <c r="BQ72" s="106"/>
      <c r="BR72" s="106"/>
      <c r="BS72" s="106"/>
      <c r="BT72" s="106"/>
      <c r="BU72" s="106"/>
      <c r="BV72" s="106"/>
      <c r="BW72" s="106"/>
      <c r="BX72" s="106"/>
      <c r="BY72" s="106"/>
      <c r="BZ72" s="106"/>
      <c r="CA72" s="106"/>
      <c r="CB72" s="106"/>
      <c r="CC72" s="106"/>
      <c r="CD72" s="106"/>
      <c r="CE72" s="106"/>
      <c r="CF72" s="106"/>
      <c r="CG72" s="106"/>
      <c r="CH72" s="106"/>
    </row>
    <row r="73" spans="1:86" ht="14.25">
      <c r="A73" s="106"/>
      <c r="B73" s="106"/>
      <c r="C73" s="106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  <c r="AP73" s="106"/>
      <c r="AQ73" s="106"/>
      <c r="AR73" s="106"/>
      <c r="AS73" s="106"/>
      <c r="AT73" s="106"/>
      <c r="AU73" s="106"/>
      <c r="AV73" s="106"/>
      <c r="AW73" s="106"/>
      <c r="AX73" s="106"/>
      <c r="AY73" s="106"/>
      <c r="AZ73" s="106"/>
      <c r="BA73" s="106"/>
      <c r="BB73" s="106"/>
      <c r="BC73" s="106"/>
      <c r="BD73" s="106"/>
      <c r="BE73" s="106"/>
      <c r="BF73" s="106"/>
      <c r="BG73" s="106"/>
      <c r="BH73" s="106"/>
      <c r="BI73" s="106"/>
      <c r="BJ73" s="106"/>
      <c r="BK73" s="106"/>
      <c r="BL73" s="106"/>
      <c r="BM73" s="106"/>
      <c r="BN73" s="106"/>
      <c r="BO73" s="106"/>
      <c r="BP73" s="106"/>
      <c r="BQ73" s="106"/>
      <c r="BR73" s="106"/>
      <c r="BS73" s="106"/>
      <c r="BT73" s="106"/>
      <c r="BU73" s="106"/>
      <c r="BV73" s="106"/>
      <c r="BW73" s="106"/>
      <c r="BX73" s="106"/>
      <c r="BY73" s="106"/>
      <c r="BZ73" s="106"/>
      <c r="CA73" s="106"/>
      <c r="CB73" s="106"/>
      <c r="CC73" s="106"/>
      <c r="CD73" s="106"/>
      <c r="CE73" s="106"/>
      <c r="CF73" s="106"/>
      <c r="CG73" s="106"/>
      <c r="CH73" s="106"/>
    </row>
    <row r="74" spans="1:86" ht="14.25">
      <c r="A74" s="106"/>
      <c r="B74" s="106"/>
      <c r="C74" s="106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106"/>
      <c r="AO74" s="106"/>
      <c r="AP74" s="106"/>
      <c r="AQ74" s="106"/>
      <c r="AR74" s="106"/>
      <c r="AS74" s="106"/>
      <c r="AT74" s="106"/>
      <c r="AU74" s="106"/>
      <c r="AV74" s="106"/>
      <c r="AW74" s="106"/>
      <c r="AX74" s="106"/>
      <c r="AY74" s="106"/>
      <c r="AZ74" s="106"/>
      <c r="BA74" s="106"/>
      <c r="BB74" s="106"/>
      <c r="BC74" s="106"/>
      <c r="BD74" s="106"/>
      <c r="BE74" s="106"/>
      <c r="BF74" s="106"/>
      <c r="BG74" s="106"/>
      <c r="BH74" s="106"/>
      <c r="BI74" s="106"/>
      <c r="BJ74" s="106"/>
      <c r="BK74" s="106"/>
      <c r="BL74" s="106"/>
      <c r="BM74" s="106"/>
      <c r="BN74" s="106"/>
      <c r="BO74" s="106"/>
      <c r="BP74" s="106"/>
      <c r="BQ74" s="106"/>
      <c r="BR74" s="106"/>
      <c r="BS74" s="106"/>
      <c r="BT74" s="106"/>
      <c r="BU74" s="106"/>
      <c r="BV74" s="106"/>
      <c r="BW74" s="106"/>
      <c r="BX74" s="106"/>
      <c r="BY74" s="106"/>
      <c r="BZ74" s="106"/>
      <c r="CA74" s="106"/>
      <c r="CB74" s="106"/>
      <c r="CC74" s="106"/>
      <c r="CD74" s="106"/>
      <c r="CE74" s="106"/>
      <c r="CF74" s="106"/>
      <c r="CG74" s="106"/>
      <c r="CH74" s="106"/>
    </row>
    <row r="75" spans="1:86" ht="14.25">
      <c r="A75" s="106"/>
      <c r="B75" s="106"/>
      <c r="C75" s="106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  <c r="BH75" s="106"/>
      <c r="BI75" s="106"/>
      <c r="BJ75" s="106"/>
      <c r="BK75" s="106"/>
      <c r="BL75" s="106"/>
      <c r="BM75" s="106"/>
      <c r="BN75" s="106"/>
      <c r="BO75" s="106"/>
      <c r="BP75" s="106"/>
      <c r="BQ75" s="106"/>
      <c r="BR75" s="106"/>
      <c r="BS75" s="106"/>
      <c r="BT75" s="106"/>
      <c r="BU75" s="106"/>
      <c r="BV75" s="106"/>
      <c r="BW75" s="106"/>
      <c r="BX75" s="106"/>
      <c r="BY75" s="106"/>
      <c r="BZ75" s="106"/>
      <c r="CA75" s="106"/>
      <c r="CB75" s="106"/>
      <c r="CC75" s="106"/>
      <c r="CD75" s="106"/>
      <c r="CE75" s="106"/>
      <c r="CF75" s="106"/>
      <c r="CG75" s="106"/>
      <c r="CH75" s="106"/>
    </row>
    <row r="76" spans="1:86" ht="14.25">
      <c r="A76" s="106"/>
      <c r="B76" s="106"/>
      <c r="C76" s="106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06"/>
      <c r="AO76" s="106"/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  <c r="BF76" s="106"/>
      <c r="BG76" s="106"/>
      <c r="BH76" s="106"/>
      <c r="BI76" s="106"/>
      <c r="BJ76" s="106"/>
      <c r="BK76" s="106"/>
      <c r="BL76" s="106"/>
      <c r="BM76" s="106"/>
      <c r="BN76" s="106"/>
      <c r="BO76" s="106"/>
      <c r="BP76" s="106"/>
      <c r="BQ76" s="106"/>
      <c r="BR76" s="106"/>
      <c r="BS76" s="106"/>
      <c r="BT76" s="106"/>
      <c r="BU76" s="106"/>
      <c r="BV76" s="106"/>
      <c r="BW76" s="106"/>
      <c r="BX76" s="106"/>
      <c r="BY76" s="106"/>
      <c r="BZ76" s="106"/>
      <c r="CA76" s="106"/>
      <c r="CB76" s="106"/>
      <c r="CC76" s="106"/>
      <c r="CD76" s="106"/>
      <c r="CE76" s="106"/>
      <c r="CF76" s="106"/>
      <c r="CG76" s="106"/>
      <c r="CH76" s="106"/>
    </row>
  </sheetData>
  <sheetProtection/>
  <mergeCells count="17">
    <mergeCell ref="C3:C4"/>
    <mergeCell ref="G3:G4"/>
    <mergeCell ref="H3:H4"/>
    <mergeCell ref="I3:I4"/>
    <mergeCell ref="J3:J4"/>
    <mergeCell ref="A2:F2"/>
    <mergeCell ref="F3:F4"/>
    <mergeCell ref="D3:D4"/>
    <mergeCell ref="E3:E4"/>
    <mergeCell ref="A3:A4"/>
    <mergeCell ref="B3:B4"/>
    <mergeCell ref="N3:N4"/>
    <mergeCell ref="K3:M3"/>
    <mergeCell ref="T3:U3"/>
    <mergeCell ref="R3:S3"/>
    <mergeCell ref="P3:Q3"/>
    <mergeCell ref="O3:O4"/>
  </mergeCells>
  <printOptions horizontalCentered="1"/>
  <pageMargins left="0.4330708661417323" right="0.17" top="0.56" bottom="0.3937007874015748" header="0.15748031496062992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Liga_Blate</cp:lastModifiedBy>
  <cp:lastPrinted>2012-01-08T15:49:51Z</cp:lastPrinted>
  <dcterms:created xsi:type="dcterms:W3CDTF">1996-10-14T23:33:28Z</dcterms:created>
  <dcterms:modified xsi:type="dcterms:W3CDTF">2013-03-28T16:24:08Z</dcterms:modified>
  <cp:category/>
  <cp:version/>
  <cp:contentType/>
  <cp:contentStatus/>
</cp:coreProperties>
</file>