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13008" windowHeight="6876" tabRatio="845" firstSheet="1" activeTab="1"/>
  </bookViews>
  <sheets>
    <sheet name="Pasutitaja_Buvniecibas_kopt" sheetId="38" r:id="rId1"/>
    <sheet name="Buvniecibas_koptame" sheetId="37" r:id="rId2"/>
    <sheet name="Kopsavilkums" sheetId="35" r:id="rId3"/>
    <sheet name="GT_1.karta" sheetId="30" r:id="rId4"/>
    <sheet name="ELT_apgaismojums_1.karta" sheetId="34" r:id="rId5"/>
    <sheet name="Sheet1" sheetId="48" r:id="rId6"/>
  </sheets>
  <definedNames>
    <definedName name="_12">#REF!</definedName>
    <definedName name="_xlnm._FilterDatabase" localSheetId="1" hidden="1">Buvniecibas_koptame!$G$9:$G$249</definedName>
    <definedName name="_xlnm._FilterDatabase" localSheetId="4" hidden="1">ELT_apgaismojums_1.karta!$C$1:$P$12</definedName>
    <definedName name="_xlnm._FilterDatabase" localSheetId="3" hidden="1">GT_1.karta!$C$1:$P$11</definedName>
    <definedName name="_xlnm._FilterDatabase" localSheetId="2" hidden="1">Kopsavilkums!$K$1:$K$244</definedName>
    <definedName name="_xlnm._FilterDatabase" localSheetId="0" hidden="1">Pasutitaja_Buvniecibas_kopt!$H$10:$H$259</definedName>
    <definedName name="_ftn1_1" localSheetId="1">#REF!</definedName>
    <definedName name="_ftn1_1" localSheetId="4">#REF!</definedName>
    <definedName name="_ftn1_1" localSheetId="3">#REF!</definedName>
    <definedName name="_ftn1_1" localSheetId="2">#REF!</definedName>
    <definedName name="_ftn1_1" localSheetId="0">#REF!</definedName>
    <definedName name="_ftn1_1">#REF!</definedName>
    <definedName name="_ftnref1_1" localSheetId="1">#REF!</definedName>
    <definedName name="_ftnref1_1" localSheetId="4">#REF!</definedName>
    <definedName name="_ftnref1_1" localSheetId="3">#REF!</definedName>
    <definedName name="_ftnref1_1" localSheetId="2">#REF!</definedName>
    <definedName name="_ftnref1_1" localSheetId="0">#REF!</definedName>
    <definedName name="_ftnref1_1">#REF!</definedName>
    <definedName name="_Toc219796518_1" localSheetId="1">#REF!</definedName>
    <definedName name="_Toc219796518_1" localSheetId="4">#REF!</definedName>
    <definedName name="_Toc219796518_1" localSheetId="3">#REF!</definedName>
    <definedName name="_Toc219796518_1" localSheetId="2">#REF!</definedName>
    <definedName name="_Toc219796518_1" localSheetId="0">#REF!</definedName>
    <definedName name="_Toc219796518_1">#REF!</definedName>
    <definedName name="aa" localSheetId="4">#REF!</definedName>
    <definedName name="aa">#REF!</definedName>
    <definedName name="_xlnm.Print_Area" localSheetId="1">Buvniecibas_koptame!$A$1:$E$31</definedName>
    <definedName name="_xlnm.Print_Area" localSheetId="4">ELT_apgaismojums_1.karta!$A$1:$P$82</definedName>
    <definedName name="_xlnm.Print_Area" localSheetId="3">GT_1.karta!$A$1:$P$57</definedName>
    <definedName name="_xlnm.Print_Area" localSheetId="2">Kopsavilkums!$A$1:$H$29</definedName>
    <definedName name="_xlnm.Print_Area" localSheetId="0">Pasutitaja_Buvniecibas_kopt!$A$1:$G$44</definedName>
  </definedNames>
  <calcPr calcId="125725"/>
</workbook>
</file>

<file path=xl/calcChain.xml><?xml version="1.0" encoding="utf-8"?>
<calcChain xmlns="http://schemas.openxmlformats.org/spreadsheetml/2006/main">
  <c r="O46" i="30"/>
  <c r="N46"/>
  <c r="M46"/>
  <c r="P46" s="1"/>
  <c r="L46"/>
  <c r="K46"/>
  <c r="K13"/>
  <c r="K14"/>
  <c r="K15"/>
  <c r="K16"/>
  <c r="K17"/>
  <c r="K19"/>
  <c r="K20"/>
  <c r="D15" i="35"/>
  <c r="D18" s="1"/>
  <c r="E15"/>
  <c r="D19" s="1"/>
  <c r="F15"/>
  <c r="A44" i="34"/>
  <c r="A45"/>
  <c r="A46" s="1"/>
  <c r="A47" s="1"/>
  <c r="A48" s="1"/>
  <c r="A49" s="1"/>
  <c r="A50" s="1"/>
  <c r="A51" s="1"/>
  <c r="A52" s="1"/>
  <c r="A53" s="1"/>
  <c r="A54" s="1"/>
  <c r="A24"/>
  <c r="A25" s="1"/>
  <c r="A26" s="1"/>
  <c r="A27" s="1"/>
  <c r="A28" s="1"/>
  <c r="A29" s="1"/>
  <c r="A30" s="1"/>
  <c r="A31" s="1"/>
  <c r="A32" s="1"/>
  <c r="O54"/>
  <c r="O52"/>
  <c r="O51"/>
  <c r="O49"/>
  <c r="O48"/>
  <c r="O47"/>
  <c r="O45"/>
  <c r="O44"/>
  <c r="O43"/>
  <c r="O41"/>
  <c r="L41"/>
  <c r="O40"/>
  <c r="O39"/>
  <c r="M39"/>
  <c r="P39" s="1"/>
  <c r="O38"/>
  <c r="O37"/>
  <c r="O36"/>
  <c r="O35"/>
  <c r="N32"/>
  <c r="P32" s="1"/>
  <c r="N31"/>
  <c r="P31" s="1"/>
  <c r="N30"/>
  <c r="P30" s="1"/>
  <c r="N29"/>
  <c r="P29" s="1"/>
  <c r="N28"/>
  <c r="P28" s="1"/>
  <c r="N27"/>
  <c r="P27"/>
  <c r="N26"/>
  <c r="P26" s="1"/>
  <c r="N25"/>
  <c r="P25" s="1"/>
  <c r="N24"/>
  <c r="P24" s="1"/>
  <c r="N23"/>
  <c r="P23" s="1"/>
  <c r="N22"/>
  <c r="P22" s="1"/>
  <c r="N21"/>
  <c r="P21" s="1"/>
  <c r="N20"/>
  <c r="P20" s="1"/>
  <c r="N19"/>
  <c r="P19" s="1"/>
  <c r="N18"/>
  <c r="P18" s="1"/>
  <c r="N17"/>
  <c r="P17" s="1"/>
  <c r="N16"/>
  <c r="P16" s="1"/>
  <c r="N15"/>
  <c r="P15"/>
  <c r="N14"/>
  <c r="P14" s="1"/>
  <c r="A34"/>
  <c r="A35" s="1"/>
  <c r="A36" s="1"/>
  <c r="A37" s="1"/>
  <c r="A38" s="1"/>
  <c r="A39" s="1"/>
  <c r="A40" s="1"/>
  <c r="A41" s="1"/>
  <c r="A42" s="1"/>
  <c r="A14"/>
  <c r="A15" s="1"/>
  <c r="A16" s="1"/>
  <c r="A17" s="1"/>
  <c r="A18" s="1"/>
  <c r="A19" s="1"/>
  <c r="A20" s="1"/>
  <c r="A21" s="1"/>
  <c r="A22" s="1"/>
  <c r="O22" i="30"/>
  <c r="N22"/>
  <c r="M22"/>
  <c r="K22"/>
  <c r="L22"/>
  <c r="O21"/>
  <c r="N21"/>
  <c r="M21"/>
  <c r="K21"/>
  <c r="L21"/>
  <c r="K44"/>
  <c r="O47"/>
  <c r="N47"/>
  <c r="M47"/>
  <c r="K47"/>
  <c r="L47"/>
  <c r="O42"/>
  <c r="M42"/>
  <c r="N42"/>
  <c r="L42"/>
  <c r="O41"/>
  <c r="N41"/>
  <c r="M41"/>
  <c r="K41"/>
  <c r="L41"/>
  <c r="O40"/>
  <c r="N40"/>
  <c r="M40"/>
  <c r="K40"/>
  <c r="L40"/>
  <c r="K37"/>
  <c r="O36"/>
  <c r="N36"/>
  <c r="M36"/>
  <c r="K36"/>
  <c r="L36"/>
  <c r="O33"/>
  <c r="N33"/>
  <c r="M33"/>
  <c r="K33"/>
  <c r="L33"/>
  <c r="K31"/>
  <c r="K30"/>
  <c r="K29"/>
  <c r="K28"/>
  <c r="K25"/>
  <c r="O20"/>
  <c r="N20"/>
  <c r="M20"/>
  <c r="L20"/>
  <c r="O23"/>
  <c r="N23"/>
  <c r="M23"/>
  <c r="P23"/>
  <c r="K23"/>
  <c r="L23"/>
  <c r="O15"/>
  <c r="N15"/>
  <c r="M15"/>
  <c r="L15"/>
  <c r="O17"/>
  <c r="N17"/>
  <c r="M17"/>
  <c r="P17" s="1"/>
  <c r="L17"/>
  <c r="O16"/>
  <c r="N16"/>
  <c r="M16"/>
  <c r="L16"/>
  <c r="O14"/>
  <c r="N14"/>
  <c r="M14"/>
  <c r="L14"/>
  <c r="O13"/>
  <c r="N13"/>
  <c r="M13"/>
  <c r="P13" s="1"/>
  <c r="L13"/>
  <c r="A44"/>
  <c r="A39"/>
  <c r="A41" s="1"/>
  <c r="A42" s="1"/>
  <c r="A35"/>
  <c r="A27"/>
  <c r="A32" s="1"/>
  <c r="A25"/>
  <c r="A19"/>
  <c r="A20" s="1"/>
  <c r="A21" s="1"/>
  <c r="A22" s="1"/>
  <c r="A23" s="1"/>
  <c r="A13"/>
  <c r="A14" s="1"/>
  <c r="A15" s="1"/>
  <c r="A16" s="1"/>
  <c r="E44"/>
  <c r="O44" s="1"/>
  <c r="E37"/>
  <c r="M37"/>
  <c r="E31"/>
  <c r="O31"/>
  <c r="E30"/>
  <c r="E29"/>
  <c r="M29" s="1"/>
  <c r="E28"/>
  <c r="M28" s="1"/>
  <c r="E25"/>
  <c r="M25" s="1"/>
  <c r="E19"/>
  <c r="D3" i="34"/>
  <c r="D3" i="30"/>
  <c r="B3" i="35"/>
  <c r="C11" i="37"/>
  <c r="D5" i="34"/>
  <c r="D4"/>
  <c r="N55"/>
  <c r="D6" i="30"/>
  <c r="D5"/>
  <c r="D4"/>
  <c r="B6" i="35"/>
  <c r="C13" s="1"/>
  <c r="B5"/>
  <c r="B4"/>
  <c r="C14" i="37"/>
  <c r="C13"/>
  <c r="C12"/>
  <c r="B23" i="38"/>
  <c r="C14" i="35"/>
  <c r="P47" i="30"/>
  <c r="P33"/>
  <c r="L37"/>
  <c r="P21"/>
  <c r="P40"/>
  <c r="L31"/>
  <c r="P36"/>
  <c r="L44"/>
  <c r="P22"/>
  <c r="P41"/>
  <c r="P16"/>
  <c r="M44"/>
  <c r="L29"/>
  <c r="N28"/>
  <c r="N37"/>
  <c r="O37"/>
  <c r="O29"/>
  <c r="L19"/>
  <c r="L30"/>
  <c r="P20"/>
  <c r="L28"/>
  <c r="N44"/>
  <c r="O25"/>
  <c r="O19"/>
  <c r="N19"/>
  <c r="N25"/>
  <c r="M31"/>
  <c r="O30"/>
  <c r="M19"/>
  <c r="P19" s="1"/>
  <c r="L25"/>
  <c r="N31"/>
  <c r="O28"/>
  <c r="M30"/>
  <c r="N30"/>
  <c r="N29"/>
  <c r="M41" i="34"/>
  <c r="O34"/>
  <c r="O42"/>
  <c r="M49"/>
  <c r="P49" s="1"/>
  <c r="P41"/>
  <c r="L37"/>
  <c r="L45"/>
  <c r="L51"/>
  <c r="L36"/>
  <c r="L39"/>
  <c r="M40"/>
  <c r="P40" s="1"/>
  <c r="M44"/>
  <c r="P44" s="1"/>
  <c r="L48"/>
  <c r="P42" i="30"/>
  <c r="P31"/>
  <c r="L49" i="34"/>
  <c r="L44"/>
  <c r="M35"/>
  <c r="L35"/>
  <c r="M48"/>
  <c r="P48" s="1"/>
  <c r="M47"/>
  <c r="P47" s="1"/>
  <c r="L47"/>
  <c r="M52"/>
  <c r="P52" s="1"/>
  <c r="L52"/>
  <c r="L40"/>
  <c r="M51"/>
  <c r="P51" s="1"/>
  <c r="M43"/>
  <c r="P43" s="1"/>
  <c r="L43"/>
  <c r="M45"/>
  <c r="P45" s="1"/>
  <c r="P15" i="30" l="1"/>
  <c r="P30"/>
  <c r="P37"/>
  <c r="N48"/>
  <c r="P44"/>
  <c r="P29"/>
  <c r="P25"/>
  <c r="P28"/>
  <c r="P14"/>
  <c r="L48"/>
  <c r="M48"/>
  <c r="O48"/>
  <c r="D16" i="35"/>
  <c r="D20" s="1"/>
  <c r="C20" i="37"/>
  <c r="O46" i="34"/>
  <c r="O53"/>
  <c r="O50"/>
  <c r="M42"/>
  <c r="P42" s="1"/>
  <c r="L42"/>
  <c r="M46"/>
  <c r="L46"/>
  <c r="L53"/>
  <c r="M53"/>
  <c r="P35"/>
  <c r="L34"/>
  <c r="M34"/>
  <c r="M37"/>
  <c r="P37" s="1"/>
  <c r="M36"/>
  <c r="P36" s="1"/>
  <c r="P48" i="30" l="1"/>
  <c r="P51" s="1"/>
  <c r="O7" s="1"/>
  <c r="P53" i="34"/>
  <c r="O55"/>
  <c r="G15" i="35" s="1"/>
  <c r="P46" i="34"/>
  <c r="M50"/>
  <c r="P50" s="1"/>
  <c r="L50"/>
  <c r="M54"/>
  <c r="P54" s="1"/>
  <c r="L54"/>
  <c r="P34"/>
  <c r="L38"/>
  <c r="L55" s="1"/>
  <c r="H15" i="35" s="1"/>
  <c r="D8" s="1"/>
  <c r="M38" i="34"/>
  <c r="P38" s="1"/>
  <c r="P55" l="1"/>
  <c r="P58" s="1"/>
  <c r="M55"/>
  <c r="O8"/>
  <c r="D7" i="35" l="1"/>
  <c r="F24" i="38" l="1"/>
  <c r="D21" i="37"/>
  <c r="C24" i="38" s="1"/>
  <c r="D23" i="37"/>
  <c r="F26" i="38" l="1"/>
  <c r="F27" s="1"/>
  <c r="E24"/>
  <c r="E26" s="1"/>
  <c r="E27" s="1"/>
  <c r="E29" s="1"/>
  <c r="D24"/>
  <c r="C26"/>
  <c r="C27" s="1"/>
  <c r="E32" l="1"/>
  <c r="E33"/>
  <c r="E35"/>
  <c r="D26"/>
  <c r="D27" s="1"/>
  <c r="F29"/>
  <c r="C29"/>
  <c r="D29" l="1"/>
  <c r="D32" s="1"/>
  <c r="F32"/>
  <c r="F33"/>
  <c r="D33"/>
  <c r="C32"/>
  <c r="C33"/>
  <c r="D35" l="1"/>
  <c r="F35"/>
  <c r="C35"/>
</calcChain>
</file>

<file path=xl/sharedStrings.xml><?xml version="1.0" encoding="utf-8"?>
<sst xmlns="http://schemas.openxmlformats.org/spreadsheetml/2006/main" count="400" uniqueCount="205">
  <si>
    <t>Būves nosaukums</t>
  </si>
  <si>
    <t>Objekta nosaukums</t>
  </si>
  <si>
    <t>Objekta adrese</t>
  </si>
  <si>
    <t>Darba nosaukums</t>
  </si>
  <si>
    <t>Daudzums</t>
  </si>
  <si>
    <t>Vienības izmaksas</t>
  </si>
  <si>
    <t>Laika norma</t>
  </si>
  <si>
    <t>Mēr- vienība</t>
  </si>
  <si>
    <t>Kopā visam apjomam</t>
  </si>
  <si>
    <t>Kopā:</t>
  </si>
  <si>
    <t>(paraksts)</t>
  </si>
  <si>
    <t>Tāmes Nr.</t>
  </si>
  <si>
    <t>Lokālās tāmes nosaukums</t>
  </si>
  <si>
    <t>Tāme Nr. 2</t>
  </si>
  <si>
    <t>Tāme Nr. 1</t>
  </si>
  <si>
    <t xml:space="preserve">Nr. p/k </t>
  </si>
  <si>
    <t>tai skaitā</t>
  </si>
  <si>
    <t>Darba devēja sociālais nodoklis (24,09 %)</t>
  </si>
  <si>
    <t>Sastādīja</t>
  </si>
  <si>
    <t>(Mārtiņš Rozentāls)</t>
  </si>
  <si>
    <t>PVN (21%)</t>
  </si>
  <si>
    <t>Tāmi sastādīja  sertificēts būvinženieris. Sertifikāta Nr. 20-2775</t>
  </si>
  <si>
    <t>Tāmi pārbaudīja sertificēts būvinženieris. Sertifikāta Nr. 20-5242</t>
  </si>
  <si>
    <t>(Uldis Pūcītis)</t>
  </si>
  <si>
    <t>Materiālu, grunts apmaiņas un būvgružu izvešanas transporta izdevumi</t>
  </si>
  <si>
    <t>Tiešās izmaksas kopā</t>
  </si>
  <si>
    <t>KOPĀ</t>
  </si>
  <si>
    <r>
      <rPr>
        <b/>
        <i/>
        <sz val="8"/>
        <rFont val="Arial"/>
        <family val="2"/>
        <charset val="186"/>
      </rPr>
      <t xml:space="preserve">        </t>
    </r>
    <r>
      <rPr>
        <b/>
        <i/>
        <u/>
        <sz val="8"/>
        <rFont val="Arial"/>
        <family val="2"/>
        <charset val="186"/>
      </rPr>
      <t>Piezīmes:</t>
    </r>
  </si>
  <si>
    <t>Darbu veidiem, kuriem uzrādīta tilpuma mērvienība, tilpums ir materiāliem blīvā veidā.</t>
  </si>
  <si>
    <r>
      <t xml:space="preserve">Būvuzņēmējam jāievērtē </t>
    </r>
    <r>
      <rPr>
        <b/>
        <i/>
        <sz val="8"/>
        <rFont val="Arial"/>
        <family val="2"/>
        <charset val="186"/>
      </rPr>
      <t>Darbu apjomu tabulā</t>
    </r>
    <r>
      <rPr>
        <sz val="8"/>
        <rFont val="Arial"/>
        <family val="2"/>
        <charset val="186"/>
      </rPr>
      <t xml:space="preserve"> minēto darbu veikšanai nepieciešamie materiāli un papildus darbi, kas nav minēti šajā sarakstā, bet bez kuriem nebūtu iespējama būvdarbu tehnoloģiski pareiza un spēkā esošajiem normatīviem atbilstoša veikšana pilnā apjomā.</t>
    </r>
  </si>
  <si>
    <t>Veicot būvizmaksu aprēķinus(tāmes sastādīšanu) ņemt vērā galveno darbu apjomus, būvprojekta plānus-rasējumus un tehnisko noteikumu prasības un citas lietas, bez kurām nav iespējams veikt būvdarbus.</t>
  </si>
  <si>
    <t>Segas konstruktīvo kārtu blīvēšana virs elektrības, sakaru kabeļiem,sakaru kanalizācijas un siltumtrases veicama ar rokas blietēšanas mehānismiem.</t>
  </si>
  <si>
    <t>Aprīkojums būvdarbu laikā atbilstoši Ministru kabineta noteikumiem nr.421 "noteikumi par darba veidu aprīkošanu uz ceļiem".</t>
  </si>
  <si>
    <t>Būvuzņēmējam jādod pilna apjoma tendera cenu piedāvājums, ieskaitot palīgdarbus un materiālus, kas nav uzrādīti projektā, bet ir nepieciešami projektēto sistēmu montāžai, palaišanai un nodošanai.</t>
  </si>
  <si>
    <t>Vietās, kur būvniecības laikā tiks sabojāts esošais segums, apmales u.c., atjaunot to sākotnējā stāvoklī.</t>
  </si>
  <si>
    <t xml:space="preserve">                                                                   (SIA „Projekts3” inženieris)</t>
  </si>
  <si>
    <t>Būvdarbi jāveic atbilstoši LVC "ceļu specifikācijas 2012" prasībām</t>
  </si>
  <si>
    <t>Segas konstrukcijas nestspējas prasības brauktuvei, nobrauktuvēm: virs drenējošā slāņa 60MPa, virs šķembām 150MPa</t>
  </si>
  <si>
    <t>Betona apmaes uzstādāmas atbilstoši LVS EN 1340 (3.stiprības klasei) uz iepriekš sagatavota betona pamata</t>
  </si>
  <si>
    <t>Sastādīja                                M.Rozentāls</t>
  </si>
  <si>
    <t>Virs esošā gāzes vada nodrošināt saglabāt 40cm esošo smilti (detalizēti skatīt griezumos</t>
  </si>
  <si>
    <r>
      <rPr>
        <i/>
        <u/>
        <sz val="8"/>
        <rFont val="Arial"/>
        <family val="2"/>
        <charset val="186"/>
      </rPr>
      <t>Saskaņojot ar Pasūtītāju, ekspluatējošo organizāciju un projektētāju</t>
    </r>
    <r>
      <rPr>
        <u/>
        <sz val="8"/>
        <rFont val="Arial"/>
        <family val="2"/>
        <charset val="186"/>
      </rPr>
      <t xml:space="preserve"> </t>
    </r>
    <r>
      <rPr>
        <sz val="8"/>
        <rFont val="Arial"/>
        <family val="2"/>
        <charset val="186"/>
      </rPr>
      <t>iespējams izmantot analogas kvalitātes citu ražotāju izstrādājumus.</t>
    </r>
  </si>
  <si>
    <t>Tāmes izmaksas</t>
  </si>
  <si>
    <t>Ls</t>
  </si>
  <si>
    <t>Pārbaudīja</t>
  </si>
  <si>
    <t>darbietilp., c/h.</t>
  </si>
  <si>
    <t>Pavisam kopā</t>
  </si>
  <si>
    <t>Būvniecības koptāme</t>
  </si>
  <si>
    <t>Kopsavilkuma aprēķini pa darbu vai konstruktīvo elementu veidiem</t>
  </si>
  <si>
    <t>t.sk. darba aizsardzība</t>
  </si>
  <si>
    <t xml:space="preserve">Nr. P.k </t>
  </si>
  <si>
    <t xml:space="preserve"> Finanšu rezerve neparedzētiem darbiem (2%)</t>
  </si>
  <si>
    <t>Pavisam būvniecības izmaksas</t>
  </si>
  <si>
    <t>Ar būvniecību saistītie pārējie izdevumi:</t>
  </si>
  <si>
    <t>Izpētes un projektēšanas darbi</t>
  </si>
  <si>
    <t>APSTIPRINU</t>
  </si>
  <si>
    <t>(pasūtītāja paraksts un tā atšifrējums)</t>
  </si>
  <si>
    <t>Z.v.</t>
  </si>
  <si>
    <t>_____.gada _____.______________</t>
  </si>
  <si>
    <t>Kods</t>
  </si>
  <si>
    <t>Kopējā darbietilpība, c/h</t>
  </si>
  <si>
    <t>Nepie- ciešamais laiks (c/h)</t>
  </si>
  <si>
    <t>Būvuzraudzība (2%)</t>
  </si>
  <si>
    <t>Autoruzraudzība (0.6%)</t>
  </si>
  <si>
    <t>Aprīkojums būvdarbu laikā atbilstoši Ministru kabineta noteikumiem nr.421 "Noteikumi par darba vietu aprīkošanu uz ceļiem". Pagaidu satiksmes organizācijas visā būvdarbu izpildes laikā, tajā skaitā apbraucamo ceļu uzturēšana (bedrīšu remonts, laistīšana u.c.)</t>
  </si>
  <si>
    <t>kompl.</t>
  </si>
  <si>
    <t>Būvtāfeles 2x2m uzstādīšana</t>
  </si>
  <si>
    <t>gab.</t>
  </si>
  <si>
    <t xml:space="preserve">Izpilddokumentācijas sagatavošana objekta nodošanai ekspluatācijā </t>
  </si>
  <si>
    <t>Trases nospraušana</t>
  </si>
  <si>
    <t>m</t>
  </si>
  <si>
    <t xml:space="preserve"> - atsevišķu punktu nospraušana</t>
  </si>
  <si>
    <t>Demontāžas darbi</t>
  </si>
  <si>
    <t>Augu zemes noņemšana, aizvešana un izlīdzināšana, h=10cm</t>
  </si>
  <si>
    <r>
      <t>m</t>
    </r>
    <r>
      <rPr>
        <vertAlign val="superscript"/>
        <sz val="10"/>
        <rFont val="Times New Roman"/>
        <family val="1"/>
        <charset val="186"/>
      </rPr>
      <t xml:space="preserve">2 </t>
    </r>
  </si>
  <si>
    <t>Atsevišķi augošu koku zāģēšana, celmu izraušana un aizvešana</t>
  </si>
  <si>
    <t>Demontēt esošo brauktuves barjeru ietves izbūves posmā, (transportēšana uz atbērtni)</t>
  </si>
  <si>
    <t>laukaumens bruģa demontāža, (transportēšana uz atbērtni)</t>
  </si>
  <si>
    <t>Betona apmaļu demontāža, (transportēšana uz atbērtni)</t>
  </si>
  <si>
    <t>Zemes darbi</t>
  </si>
  <si>
    <t>Ierakuma izbūve (gultnes rakšana, profilēšana) (liekās grunts transportēšana uz atbērtni)</t>
  </si>
  <si>
    <r>
      <t>m</t>
    </r>
    <r>
      <rPr>
        <vertAlign val="superscript"/>
        <sz val="10"/>
        <rFont val="Times New Roman"/>
        <family val="1"/>
        <charset val="186"/>
      </rPr>
      <t>3</t>
    </r>
  </si>
  <si>
    <t xml:space="preserve">Segumu izbūve </t>
  </si>
  <si>
    <t>Ietves segas konstrukcijas izbūve</t>
  </si>
  <si>
    <t xml:space="preserve"> - Salizturīgās kārtas izbūve, h=30cm</t>
  </si>
  <si>
    <t xml:space="preserve"> - Minerālmateriālu pamata nesošās kārtas no maisījuma izbūve, h=15cm</t>
  </si>
  <si>
    <r>
      <t>m</t>
    </r>
    <r>
      <rPr>
        <vertAlign val="superscript"/>
        <sz val="10"/>
        <rFont val="Times New Roman"/>
        <family val="1"/>
        <charset val="186"/>
      </rPr>
      <t>2</t>
    </r>
  </si>
  <si>
    <t xml:space="preserve"> - šķembu izsijas, h=3cm</t>
  </si>
  <si>
    <t xml:space="preserve"> - ietves bruģakmens, h=6cm, prizma T6 pelēkā krāsā</t>
  </si>
  <si>
    <t>Esošā seguma remonta zona</t>
  </si>
  <si>
    <t xml:space="preserve"> - brauktuves asfaltbetona remontzona, tai skaitā esošā asfalta frēzēšana, AC11 ieklāšana, h=4cm, apakškārtu izbūve pie apmales (atjaunošana esošajā biezumā)</t>
  </si>
  <si>
    <r>
      <t>m</t>
    </r>
    <r>
      <rPr>
        <vertAlign val="superscript"/>
        <sz val="10"/>
        <rFont val="Times New Roman"/>
        <family val="1"/>
        <charset val="186"/>
      </rPr>
      <t>2</t>
    </r>
    <r>
      <rPr>
        <sz val="10"/>
        <rFont val="Arial"/>
        <family val="2"/>
        <charset val="186"/>
      </rPr>
      <t/>
    </r>
  </si>
  <si>
    <t>Konstrukcijas</t>
  </si>
  <si>
    <t>Betona apmales Atbilstoši LVS EN 1340 (3.stiprības klasei) uz iepriekš sagatavota betona pamata</t>
  </si>
  <si>
    <t xml:space="preserve"> - Brauktuves zemā betona apmale 100x22x15</t>
  </si>
  <si>
    <t xml:space="preserve"> - Ietves betona apmale 100x20x8 </t>
  </si>
  <si>
    <t>Ceļa zīmju uzstādīšana, pārcelšana</t>
  </si>
  <si>
    <t>Ceļazīmju vairogu uzstādīšana</t>
  </si>
  <si>
    <t xml:space="preserve"> - ceļa zīmes Nr.518/519 pārcelšana blakus ietvei (Pk 1+81)</t>
  </si>
  <si>
    <t>"Elko" reklāmas plakāta pārcelšana</t>
  </si>
  <si>
    <t>Ceļa zīmes balsta uzstādīšana</t>
  </si>
  <si>
    <t>Apzaļumošana</t>
  </si>
  <si>
    <t>Zemes klātnes nogāžu un teritorijas planēšana, apzaļumošana ar augu zemi sijātu, bez rupju frakciju piemaisījumiem, apsēšana ar daudzgadīgo zālāju sēklām, h=10cm</t>
  </si>
  <si>
    <t>Lattelecom</t>
  </si>
  <si>
    <t xml:space="preserve">Sakaru kanalizācijas rezerves caurules D110 izbūve (tai skaitā tranšeju rakšana, aizbēršana un citi ar to saistītie darbi un materiāli) </t>
  </si>
  <si>
    <t>Sagatavošanās darbi</t>
  </si>
  <si>
    <t>1</t>
  </si>
  <si>
    <t>2</t>
  </si>
  <si>
    <t>3</t>
  </si>
  <si>
    <t>7</t>
  </si>
  <si>
    <t>8</t>
  </si>
  <si>
    <t>03-00000</t>
  </si>
  <si>
    <t>02-00000</t>
  </si>
  <si>
    <t>35-00000</t>
  </si>
  <si>
    <t>05-00000</t>
  </si>
  <si>
    <t>07-00000</t>
  </si>
  <si>
    <t>31-00000</t>
  </si>
  <si>
    <t>23-00000</t>
  </si>
  <si>
    <t>Ietves izbūve</t>
  </si>
  <si>
    <t>„Mežmalas ielas (daļas) rekonstrukcija ar gājēju ietvi, veloceliņu, ielu apgaismojumu un lietus ūdens kanalizāciju A/C A7 – Zālītes (Mežamalas iela), Krustkalni, Ķekavas pag., Ķekavas nov”</t>
  </si>
  <si>
    <t>Mežmalas iela</t>
  </si>
  <si>
    <t>Tāme sastādīta 2013.gada jūlijā</t>
  </si>
  <si>
    <t>1.kārta</t>
  </si>
  <si>
    <t>gb.</t>
  </si>
  <si>
    <t>Būvniecības izmaksu tāme - 1.kārta</t>
  </si>
  <si>
    <r>
      <t>1. Lokālā tāme Nr.__</t>
    </r>
    <r>
      <rPr>
        <i/>
        <sz val="10"/>
        <rFont val="Times New Roman"/>
        <family val="1"/>
        <charset val="186"/>
      </rPr>
      <t>1-1</t>
    </r>
    <r>
      <rPr>
        <b/>
        <sz val="10"/>
        <rFont val="Times New Roman"/>
        <family val="1"/>
        <charset val="186"/>
      </rPr>
      <t>___</t>
    </r>
  </si>
  <si>
    <t>Objekta izmaksas (Ls) 1.kārta</t>
  </si>
  <si>
    <t>Objekta izmaksas (Ls) 2.kārta</t>
  </si>
  <si>
    <t>Objekta izmaksas (Ls) 3.kārta</t>
  </si>
  <si>
    <t>Objekta izmaksas (Ls) 4.kārta</t>
  </si>
  <si>
    <r>
      <t>1. Lokālā tāme Nr.__</t>
    </r>
    <r>
      <rPr>
        <i/>
        <sz val="10"/>
        <rFont val="Times New Roman"/>
        <family val="1"/>
        <charset val="186"/>
      </rPr>
      <t>2-1</t>
    </r>
    <r>
      <rPr>
        <b/>
        <sz val="10"/>
        <rFont val="Times New Roman"/>
        <family val="1"/>
        <charset val="186"/>
      </rPr>
      <t>___</t>
    </r>
  </si>
  <si>
    <t>ELT apgaismojuma tīklu rekonstrukcija</t>
  </si>
  <si>
    <t>El. kabelis AXPK-4x16</t>
  </si>
  <si>
    <t>El. kabelis NYM-J-3x1,5</t>
  </si>
  <si>
    <t>Gala apdare EPKT-0015</t>
  </si>
  <si>
    <t>Nozarošanas spaiļu komplekts SV-15</t>
  </si>
  <si>
    <t>Kabeļu kurpes SAL 1.2 10-50 Al</t>
  </si>
  <si>
    <t>Automātslēdzis, C4A, 230V, 6kA</t>
  </si>
  <si>
    <t>Cinkots metāla balsts, P6.5</t>
  </si>
  <si>
    <t>Cinkots metāla balsts parka tipa, P5.5</t>
  </si>
  <si>
    <t>Balsta betona pamats, P-1.3</t>
  </si>
  <si>
    <t>Balsta betona pamats, P-0.8</t>
  </si>
  <si>
    <t>Apgaismojuma balsta gumijas blīve</t>
  </si>
  <si>
    <t xml:space="preserve">Apgaismes konsole, L veida (H=2,0m, L=1,5m) </t>
  </si>
  <si>
    <t>Gaismeklis SGS-102, IP-65</t>
  </si>
  <si>
    <t>Gaismeklis EPS-300, IP-65</t>
  </si>
  <si>
    <t>Augstspiediena nātrija spuldze 230V, 100W</t>
  </si>
  <si>
    <t>PVC caurule ø 75mm, 2klase</t>
  </si>
  <si>
    <t>Kabeļa bridinājuma lente</t>
  </si>
  <si>
    <t>Celtniecības smilts</t>
  </si>
  <si>
    <t>m3</t>
  </si>
  <si>
    <t>Palīgmateriāli</t>
  </si>
  <si>
    <t>Bedres rakšana un aizbēršana apgaismojuma balstam</t>
  </si>
  <si>
    <t>Tranšejas rakšana un aizbēršana ar blietēšanu 1 kabelim (1 caurulei)</t>
  </si>
  <si>
    <t>Plastmasas caurules guldīšana gatavā tranšejā</t>
  </si>
  <si>
    <t xml:space="preserve">Liekās grunts aizvešana </t>
  </si>
  <si>
    <t>Kabeļa brīdinājuma lentas ieklāšana</t>
  </si>
  <si>
    <t xml:space="preserve">Objekta sakartošana </t>
  </si>
  <si>
    <t>objekts</t>
  </si>
  <si>
    <t>ZS kabeļa līdz 35 mm2 ieguldīšana gatavā tranšejā</t>
  </si>
  <si>
    <t>ZS kabeļa līdz 35 mm2 ievēršana caurulē</t>
  </si>
  <si>
    <t xml:space="preserve">ZS sausā kabeļa līdz 35 mm2 gala apdare </t>
  </si>
  <si>
    <t>Apgaismošanas balsta montāža</t>
  </si>
  <si>
    <t>Apgaismošanas balsta betona pamata montāža</t>
  </si>
  <si>
    <t>Gaismekļa montāža ar nātrija spuldzem</t>
  </si>
  <si>
    <t>Komutācijas automātu montāža</t>
  </si>
  <si>
    <t>Kabelis NYM pa celtniecības konstrukcijām (stabā)</t>
  </si>
  <si>
    <t>Elektropārvades līnijas ģeodēziskā kontrolkartēšana</t>
  </si>
  <si>
    <t>Rakšanas atļaujas saņemšana</t>
  </si>
  <si>
    <t xml:space="preserve">Ražošanas izmaksas par darba organizāciju un pielaišanu pie darba </t>
  </si>
  <si>
    <t>Transporta un gājēju kustības organizēšana</t>
  </si>
  <si>
    <t>Tehniskās dokumentācijas izgatavošana</t>
  </si>
  <si>
    <t>Objekta sagatavošana nodošanai-pieņemšanai ekspluatācijā</t>
  </si>
  <si>
    <t>Materiāli</t>
  </si>
  <si>
    <t>Darbu apjomi</t>
  </si>
  <si>
    <t>22-00000</t>
  </si>
  <si>
    <t>Tāmi sastādīja  sertificēts būvinženieris. Sertifikāta Nr. ______</t>
  </si>
  <si>
    <t>(_____________)</t>
  </si>
  <si>
    <t>(_____________________)</t>
  </si>
  <si>
    <t>Tāmi pārbaudīja sertificēts būvinženieris. Sertifikāta Nr. __________</t>
  </si>
  <si>
    <t xml:space="preserve">Tāmi sastādīja  sertificēts būvinženieris. Sertifikāta Nr. </t>
  </si>
  <si>
    <t xml:space="preserve">Tāmi pārbaudīja sertificēts būvinženieris. Sertifikāta Nr. </t>
  </si>
  <si>
    <t>(______________)</t>
  </si>
  <si>
    <t>Virsizdevumi (__%)</t>
  </si>
  <si>
    <t>Peļņa (__%)</t>
  </si>
  <si>
    <t xml:space="preserve">sertifikāta Nr. </t>
  </si>
  <si>
    <t>Tāmi sastādīja sertificēts būvinženieris  __________________   (_________________)</t>
  </si>
  <si>
    <t>Tāmi sastādīja sertificēts būvinženieris  __________________   (________________)</t>
  </si>
  <si>
    <t>Tāmi sastādīja sertificēts būvinženieris  __________________   (_______________)</t>
  </si>
  <si>
    <t>Tāmi sastādīja sertificēts būvinženieris  __________________   (______________)</t>
  </si>
  <si>
    <t>Apgaismes kabeļa rezerves caurule (PVC caurule ø 75mm, 2klase)</t>
  </si>
  <si>
    <t>Kategorijas likme (Ls/h)//EUR/h</t>
  </si>
  <si>
    <t>Darba alga (Ls//EUR)</t>
  </si>
  <si>
    <t>Materiāli     (Ls//EUR)</t>
  </si>
  <si>
    <t>Mehāniskā transporta amortizācija (Ls//EUR)</t>
  </si>
  <si>
    <t>Kopā (Ls//EUR)</t>
  </si>
  <si>
    <t>Summa (Ls//EUR)</t>
  </si>
  <si>
    <t>Ls//EUR</t>
  </si>
  <si>
    <t>Objekta izmaksas (Ls//EUR)</t>
  </si>
  <si>
    <t>Kategorijas likme (Ls/h//EUR/h)</t>
  </si>
  <si>
    <t>Tāmes izmaksas (Ls//EUR)</t>
  </si>
  <si>
    <t>darba alga, Ls//EUR</t>
  </si>
  <si>
    <t>materiāli, Ls//EUR</t>
  </si>
  <si>
    <t>mehan., Ls//EUR</t>
  </si>
  <si>
    <t>Par kopējo summu, Ls//EUR</t>
  </si>
</sst>
</file>

<file path=xl/styles.xml><?xml version="1.0" encoding="utf-8"?>
<styleSheet xmlns="http://schemas.openxmlformats.org/spreadsheetml/2006/main">
  <numFmts count="2">
    <numFmt numFmtId="164" formatCode="[$€-2]\ #,##0.00_);[Red]\([$€-2]\ #,##0.00\)"/>
    <numFmt numFmtId="165" formatCode="0.0"/>
  </numFmts>
  <fonts count="38">
    <font>
      <sz val="10"/>
      <name val="Arial"/>
      <charset val="186"/>
    </font>
    <font>
      <sz val="10"/>
      <name val="Arial"/>
      <family val="2"/>
      <charset val="186"/>
    </font>
    <font>
      <b/>
      <sz val="10"/>
      <name val="Times New Roman"/>
      <family val="1"/>
      <charset val="186"/>
    </font>
    <font>
      <sz val="10"/>
      <name val="Times New Roman"/>
      <family val="1"/>
      <charset val="186"/>
    </font>
    <font>
      <i/>
      <sz val="10"/>
      <name val="Times New Roman"/>
      <family val="1"/>
      <charset val="186"/>
    </font>
    <font>
      <b/>
      <sz val="14"/>
      <name val="Times New Roman"/>
      <family val="1"/>
      <charset val="186"/>
    </font>
    <font>
      <b/>
      <i/>
      <sz val="10"/>
      <name val="Times New Roman"/>
      <family val="1"/>
      <charset val="186"/>
    </font>
    <font>
      <b/>
      <i/>
      <sz val="11"/>
      <name val="Times New Roman"/>
      <family val="1"/>
      <charset val="186"/>
    </font>
    <font>
      <sz val="10"/>
      <name val="Arial"/>
      <family val="2"/>
    </font>
    <font>
      <b/>
      <sz val="14"/>
      <name val="Times New Roman"/>
      <family val="1"/>
    </font>
    <font>
      <sz val="10"/>
      <name val="Times New Roman"/>
      <family val="1"/>
    </font>
    <font>
      <i/>
      <sz val="10"/>
      <name val="Times New Roman"/>
      <family val="1"/>
    </font>
    <font>
      <b/>
      <sz val="12"/>
      <name val="Times New Roman"/>
      <family val="1"/>
    </font>
    <font>
      <b/>
      <sz val="10"/>
      <name val="Times New Roman"/>
      <family val="1"/>
    </font>
    <font>
      <sz val="8"/>
      <name val="Times New Roman"/>
      <family val="1"/>
    </font>
    <font>
      <u/>
      <sz val="10"/>
      <name val="Times New Roman"/>
      <family val="1"/>
    </font>
    <font>
      <sz val="10"/>
      <name val="Arial Narrow"/>
      <family val="2"/>
      <charset val="204"/>
    </font>
    <font>
      <b/>
      <sz val="10"/>
      <name val="Arial Narrow"/>
      <family val="2"/>
      <charset val="204"/>
    </font>
    <font>
      <b/>
      <sz val="10"/>
      <name val="Arial"/>
      <family val="2"/>
      <charset val="186"/>
    </font>
    <font>
      <sz val="11"/>
      <color indexed="8"/>
      <name val="Calibri"/>
      <family val="2"/>
      <charset val="186"/>
    </font>
    <font>
      <sz val="10"/>
      <name val="Times New Roman"/>
      <family val="1"/>
      <charset val="204"/>
    </font>
    <font>
      <b/>
      <i/>
      <u/>
      <sz val="8"/>
      <name val="Arial"/>
      <family val="2"/>
      <charset val="186"/>
    </font>
    <font>
      <b/>
      <i/>
      <sz val="8"/>
      <name val="Arial"/>
      <family val="2"/>
      <charset val="186"/>
    </font>
    <font>
      <sz val="10"/>
      <color indexed="10"/>
      <name val="Arial"/>
      <family val="2"/>
      <charset val="186"/>
    </font>
    <font>
      <sz val="8"/>
      <name val="Arial"/>
      <family val="2"/>
      <charset val="186"/>
    </font>
    <font>
      <vertAlign val="superscript"/>
      <sz val="10"/>
      <name val="Arial"/>
      <family val="2"/>
      <charset val="186"/>
    </font>
    <font>
      <i/>
      <u/>
      <sz val="8"/>
      <name val="Arial"/>
      <family val="2"/>
      <charset val="186"/>
    </font>
    <font>
      <u/>
      <sz val="8"/>
      <name val="Arial"/>
      <family val="2"/>
      <charset val="186"/>
    </font>
    <font>
      <sz val="12"/>
      <name val="Times New Roman"/>
      <family val="1"/>
    </font>
    <font>
      <sz val="11"/>
      <name val="Times New Roman"/>
      <family val="1"/>
      <charset val="186"/>
    </font>
    <font>
      <vertAlign val="superscript"/>
      <sz val="10"/>
      <name val="Times New Roman"/>
      <family val="1"/>
      <charset val="186"/>
    </font>
    <font>
      <b/>
      <sz val="11"/>
      <name val="Times New Roman"/>
      <family val="1"/>
      <charset val="186"/>
    </font>
    <font>
      <sz val="10"/>
      <color indexed="8"/>
      <name val="Times New Roman"/>
      <family val="1"/>
      <charset val="186"/>
    </font>
    <font>
      <sz val="10"/>
      <color indexed="10"/>
      <name val="Times New Roman"/>
      <family val="1"/>
      <charset val="186"/>
    </font>
    <font>
      <b/>
      <sz val="12"/>
      <name val="Times New Roman"/>
      <family val="1"/>
      <charset val="186"/>
    </font>
    <font>
      <sz val="10"/>
      <name val="Helv"/>
    </font>
    <font>
      <sz val="10"/>
      <color rgb="FFFF0000"/>
      <name val="Times New Roman"/>
      <family val="1"/>
    </font>
    <font>
      <b/>
      <sz val="10"/>
      <color rgb="FFFF0000"/>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1">
    <xf numFmtId="0" fontId="0" fillId="0" borderId="0"/>
    <xf numFmtId="164" fontId="3" fillId="0" borderId="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35" fillId="0" borderId="0"/>
  </cellStyleXfs>
  <cellXfs count="251">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left"/>
    </xf>
    <xf numFmtId="0" fontId="4" fillId="0" borderId="0" xfId="0" applyFont="1" applyFill="1" applyAlignment="1"/>
    <xf numFmtId="0" fontId="3" fillId="0" borderId="1" xfId="0" applyFont="1" applyFill="1" applyBorder="1"/>
    <xf numFmtId="0" fontId="3" fillId="0" borderId="2" xfId="0" applyFont="1" applyFill="1" applyBorder="1" applyAlignment="1">
      <alignment horizontal="center" vertical="center" wrapText="1"/>
    </xf>
    <xf numFmtId="0" fontId="3" fillId="0" borderId="1" xfId="0" applyFont="1" applyFill="1" applyBorder="1" applyAlignment="1">
      <alignment horizontal="center"/>
    </xf>
    <xf numFmtId="0" fontId="3" fillId="0" borderId="5" xfId="0" applyFont="1" applyFill="1" applyBorder="1"/>
    <xf numFmtId="0" fontId="10" fillId="0" borderId="0" xfId="8" applyFont="1" applyFill="1"/>
    <xf numFmtId="0" fontId="10" fillId="0" borderId="0" xfId="8" applyFont="1" applyFill="1" applyAlignment="1">
      <alignment horizontal="left"/>
    </xf>
    <xf numFmtId="0" fontId="11" fillId="0" borderId="0" xfId="8" applyFont="1" applyFill="1" applyAlignment="1"/>
    <xf numFmtId="0" fontId="10" fillId="0" borderId="0" xfId="8" applyFont="1" applyFill="1" applyAlignment="1">
      <alignment horizontal="center"/>
    </xf>
    <xf numFmtId="1" fontId="10" fillId="0" borderId="6" xfId="8" applyNumberFormat="1" applyFont="1" applyFill="1" applyBorder="1" applyAlignment="1">
      <alignment horizontal="left" vertical="center" wrapText="1"/>
    </xf>
    <xf numFmtId="0" fontId="10" fillId="0" borderId="1" xfId="8" applyFont="1" applyFill="1" applyBorder="1" applyAlignment="1"/>
    <xf numFmtId="4" fontId="10" fillId="0" borderId="0" xfId="8" applyNumberFormat="1" applyFont="1" applyFill="1"/>
    <xf numFmtId="0" fontId="10" fillId="0" borderId="0" xfId="8" applyFont="1" applyFill="1" applyBorder="1" applyAlignment="1">
      <alignment horizontal="center"/>
    </xf>
    <xf numFmtId="0" fontId="10" fillId="0" borderId="7" xfId="8" applyFont="1" applyBorder="1" applyAlignment="1">
      <alignment wrapText="1"/>
    </xf>
    <xf numFmtId="0" fontId="14" fillId="0" borderId="0" xfId="8" applyFont="1" applyAlignment="1">
      <alignment horizontal="center" wrapText="1"/>
    </xf>
    <xf numFmtId="0" fontId="10" fillId="0" borderId="7" xfId="8" applyFont="1" applyFill="1" applyBorder="1" applyAlignment="1">
      <alignment horizontal="center"/>
    </xf>
    <xf numFmtId="0" fontId="15" fillId="0" borderId="0" xfId="8" applyFont="1" applyFill="1" applyAlignment="1">
      <alignment horizontal="left"/>
    </xf>
    <xf numFmtId="4" fontId="13" fillId="3" borderId="8" xfId="8" applyNumberFormat="1" applyFont="1" applyFill="1" applyBorder="1" applyAlignment="1">
      <alignment horizontal="center"/>
    </xf>
    <xf numFmtId="4" fontId="10" fillId="4" borderId="1" xfId="8" applyNumberFormat="1" applyFont="1" applyFill="1" applyBorder="1" applyAlignment="1">
      <alignment horizontal="center" vertical="center" wrapText="1"/>
    </xf>
    <xf numFmtId="4" fontId="10" fillId="4" borderId="1" xfId="8" applyNumberFormat="1" applyFont="1" applyFill="1" applyBorder="1" applyAlignment="1">
      <alignment horizontal="center"/>
    </xf>
    <xf numFmtId="4" fontId="10" fillId="4" borderId="9" xfId="8" applyNumberFormat="1" applyFont="1" applyFill="1" applyBorder="1" applyAlignment="1">
      <alignment horizontal="center"/>
    </xf>
    <xf numFmtId="0" fontId="10" fillId="0" borderId="0" xfId="8" applyFont="1" applyAlignment="1">
      <alignment horizontal="center" wrapText="1"/>
    </xf>
    <xf numFmtId="0" fontId="3" fillId="0" borderId="5" xfId="0" applyFont="1" applyFill="1" applyBorder="1" applyAlignment="1">
      <alignment horizontal="center"/>
    </xf>
    <xf numFmtId="0" fontId="3" fillId="0" borderId="1" xfId="0" applyFont="1" applyFill="1" applyBorder="1" applyAlignment="1">
      <alignment horizontal="center" vertical="center"/>
    </xf>
    <xf numFmtId="0" fontId="6" fillId="0" borderId="10" xfId="0" applyFont="1" applyFill="1" applyBorder="1" applyAlignment="1">
      <alignment horizontal="center"/>
    </xf>
    <xf numFmtId="0" fontId="6" fillId="0" borderId="5" xfId="0" applyFont="1" applyFill="1" applyBorder="1" applyAlignment="1">
      <alignment horizontal="center"/>
    </xf>
    <xf numFmtId="0" fontId="6" fillId="0" borderId="8" xfId="0" applyFont="1" applyFill="1" applyBorder="1" applyAlignment="1">
      <alignment horizontal="center"/>
    </xf>
    <xf numFmtId="4" fontId="17" fillId="0" borderId="0" xfId="0" applyNumberFormat="1" applyFont="1" applyFill="1" applyBorder="1" applyAlignment="1">
      <alignment horizontal="center" vertical="center"/>
    </xf>
    <xf numFmtId="4" fontId="16" fillId="0" borderId="0" xfId="0" applyNumberFormat="1" applyFont="1" applyFill="1" applyBorder="1" applyAlignment="1">
      <alignment horizontal="left" vertical="center"/>
    </xf>
    <xf numFmtId="0" fontId="18" fillId="0" borderId="0" xfId="0" applyFont="1" applyFill="1"/>
    <xf numFmtId="0" fontId="1" fillId="0" borderId="0" xfId="0" applyFont="1" applyFill="1" applyAlignment="1">
      <alignment horizontal="center" vertical="center"/>
    </xf>
    <xf numFmtId="0" fontId="1" fillId="0" borderId="0" xfId="0" applyFont="1" applyFill="1"/>
    <xf numFmtId="165" fontId="4" fillId="0" borderId="6"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6" fillId="0" borderId="11" xfId="0" applyFont="1" applyFill="1" applyBorder="1"/>
    <xf numFmtId="4" fontId="10" fillId="0" borderId="1" xfId="8" applyNumberFormat="1" applyFont="1" applyFill="1" applyBorder="1" applyAlignment="1">
      <alignment horizontal="center" vertical="center" wrapText="1"/>
    </xf>
    <xf numFmtId="0" fontId="1" fillId="0" borderId="0" xfId="0" applyFont="1" applyFill="1" applyAlignment="1">
      <alignment horizontal="left"/>
    </xf>
    <xf numFmtId="0" fontId="7" fillId="0" borderId="12" xfId="0" applyFont="1" applyFill="1" applyBorder="1" applyAlignment="1">
      <alignment horizontal="center" vertical="center"/>
    </xf>
    <xf numFmtId="4" fontId="10" fillId="0" borderId="1" xfId="8" applyNumberFormat="1" applyFont="1" applyFill="1" applyBorder="1" applyAlignment="1">
      <alignment horizontal="center"/>
    </xf>
    <xf numFmtId="4" fontId="10" fillId="0" borderId="9" xfId="8" applyNumberFormat="1"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xf numFmtId="0" fontId="6" fillId="0" borderId="14" xfId="0" applyFont="1" applyFill="1" applyBorder="1"/>
    <xf numFmtId="0" fontId="6" fillId="0" borderId="15" xfId="0" applyFont="1" applyFill="1" applyBorder="1" applyAlignment="1">
      <alignment horizontal="center" vertical="center"/>
    </xf>
    <xf numFmtId="0" fontId="3" fillId="0" borderId="0" xfId="3" applyFont="1" applyFill="1"/>
    <xf numFmtId="0" fontId="3" fillId="0" borderId="12"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6" fillId="0" borderId="9" xfId="0" applyFont="1" applyFill="1" applyBorder="1"/>
    <xf numFmtId="0" fontId="6" fillId="0" borderId="8" xfId="0" applyFont="1" applyFill="1" applyBorder="1"/>
    <xf numFmtId="0" fontId="6" fillId="0" borderId="6" xfId="0" applyFont="1" applyFill="1" applyBorder="1" applyAlignment="1">
      <alignment horizontal="center"/>
    </xf>
    <xf numFmtId="0" fontId="6" fillId="0" borderId="9" xfId="0" applyFont="1" applyFill="1" applyBorder="1" applyAlignment="1">
      <alignment horizontal="center"/>
    </xf>
    <xf numFmtId="0" fontId="2" fillId="0" borderId="17" xfId="6" applyFont="1" applyFill="1" applyBorder="1" applyAlignment="1">
      <alignment horizontal="right" wrapText="1"/>
    </xf>
    <xf numFmtId="165" fontId="2" fillId="0" borderId="18" xfId="6" applyNumberFormat="1" applyFont="1" applyFill="1" applyBorder="1" applyAlignment="1">
      <alignment horizontal="center" wrapText="1"/>
    </xf>
    <xf numFmtId="0" fontId="3" fillId="0" borderId="6" xfId="0" applyFont="1" applyFill="1" applyBorder="1" applyAlignment="1">
      <alignment horizontal="center"/>
    </xf>
    <xf numFmtId="2" fontId="3" fillId="0" borderId="1" xfId="0" applyNumberFormat="1" applyFont="1" applyFill="1" applyBorder="1" applyAlignment="1">
      <alignment horizontal="center" vertical="center"/>
    </xf>
    <xf numFmtId="0" fontId="6" fillId="0" borderId="1" xfId="0" applyFont="1" applyFill="1" applyBorder="1" applyAlignment="1">
      <alignment horizontal="center"/>
    </xf>
    <xf numFmtId="0" fontId="3" fillId="0" borderId="10" xfId="0" applyFont="1" applyFill="1" applyBorder="1" applyAlignment="1">
      <alignment horizontal="center"/>
    </xf>
    <xf numFmtId="0" fontId="21" fillId="0" borderId="0" xfId="0" applyFont="1" applyFill="1" applyAlignment="1">
      <alignment horizontal="center"/>
    </xf>
    <xf numFmtId="0" fontId="23" fillId="0" borderId="0" xfId="0" applyFont="1" applyFill="1" applyAlignment="1">
      <alignment horizontal="left" vertical="center" wrapText="1"/>
    </xf>
    <xf numFmtId="0" fontId="23" fillId="0" borderId="0" xfId="0" applyFont="1" applyFill="1" applyAlignment="1">
      <alignment horizontal="center"/>
    </xf>
    <xf numFmtId="1" fontId="23" fillId="0" borderId="0" xfId="0" applyNumberFormat="1" applyFont="1" applyFill="1" applyAlignment="1">
      <alignment horizontal="center"/>
    </xf>
    <xf numFmtId="0" fontId="24" fillId="0" borderId="19" xfId="0"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Fill="1"/>
    <xf numFmtId="0" fontId="1" fillId="0" borderId="0" xfId="0" applyFont="1" applyFill="1" applyAlignment="1">
      <alignment vertical="center"/>
    </xf>
    <xf numFmtId="0" fontId="0" fillId="0" borderId="0" xfId="0" applyFill="1" applyAlignment="1">
      <alignment horizontal="center"/>
    </xf>
    <xf numFmtId="0" fontId="25" fillId="0" borderId="0" xfId="0" applyFont="1" applyFill="1" applyAlignment="1">
      <alignment vertical="top"/>
    </xf>
    <xf numFmtId="0" fontId="24" fillId="0" borderId="0" xfId="0" applyFont="1" applyFill="1" applyBorder="1" applyAlignment="1">
      <alignment horizontal="center" vertical="top" wrapText="1"/>
    </xf>
    <xf numFmtId="0" fontId="10" fillId="0" borderId="0" xfId="8" applyFont="1" applyFill="1" applyAlignment="1">
      <alignment horizontal="center" wrapText="1"/>
    </xf>
    <xf numFmtId="0" fontId="3" fillId="0" borderId="0" xfId="3" applyFont="1" applyFill="1" applyAlignment="1">
      <alignment horizontal="right"/>
    </xf>
    <xf numFmtId="165" fontId="3" fillId="0" borderId="0" xfId="3" applyNumberFormat="1" applyFont="1" applyFill="1"/>
    <xf numFmtId="2" fontId="3" fillId="0" borderId="1" xfId="0" applyNumberFormat="1" applyFont="1" applyFill="1" applyBorder="1" applyAlignment="1">
      <alignment horizontal="center" vertical="center" wrapText="1"/>
    </xf>
    <xf numFmtId="2" fontId="3" fillId="0" borderId="6" xfId="9" applyNumberFormat="1" applyFont="1" applyFill="1" applyBorder="1" applyAlignment="1">
      <alignment horizontal="center" vertical="center"/>
    </xf>
    <xf numFmtId="2" fontId="3" fillId="0" borderId="1" xfId="9" applyNumberFormat="1" applyFont="1" applyFill="1" applyBorder="1" applyAlignment="1">
      <alignment horizontal="center" vertical="center"/>
    </xf>
    <xf numFmtId="2" fontId="3" fillId="0" borderId="9" xfId="9" applyNumberFormat="1" applyFont="1" applyFill="1" applyBorder="1" applyAlignment="1">
      <alignment horizontal="center" vertical="center"/>
    </xf>
    <xf numFmtId="2" fontId="3" fillId="0" borderId="1" xfId="0" applyNumberFormat="1" applyFont="1" applyFill="1" applyBorder="1" applyAlignment="1">
      <alignment vertical="center" wrapText="1"/>
    </xf>
    <xf numFmtId="0" fontId="3" fillId="0" borderId="20" xfId="0" applyFont="1" applyFill="1" applyBorder="1" applyAlignment="1">
      <alignment horizontal="center"/>
    </xf>
    <xf numFmtId="0" fontId="6" fillId="0" borderId="21" xfId="0" applyFont="1" applyFill="1" applyBorder="1"/>
    <xf numFmtId="0" fontId="2" fillId="0" borderId="22" xfId="6" applyFont="1" applyFill="1" applyBorder="1" applyAlignment="1">
      <alignment horizontal="right" wrapText="1"/>
    </xf>
    <xf numFmtId="165" fontId="2" fillId="0" borderId="23" xfId="6" applyNumberFormat="1" applyFont="1" applyFill="1" applyBorder="1" applyAlignment="1">
      <alignment horizontal="center" wrapText="1"/>
    </xf>
    <xf numFmtId="0" fontId="3" fillId="0" borderId="9" xfId="0" applyNumberFormat="1" applyFont="1" applyFill="1" applyBorder="1" applyAlignment="1">
      <alignment horizontal="center" vertical="center" wrapText="1"/>
    </xf>
    <xf numFmtId="2"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0" xfId="3" applyFont="1" applyFill="1" applyAlignment="1"/>
    <xf numFmtId="4" fontId="3" fillId="0" borderId="1" xfId="3" applyNumberFormat="1" applyFont="1" applyFill="1" applyBorder="1" applyAlignment="1">
      <alignment horizontal="center" vertical="center" wrapText="1"/>
    </xf>
    <xf numFmtId="0" fontId="3" fillId="0" borderId="1" xfId="3" applyFont="1" applyFill="1" applyBorder="1" applyAlignment="1"/>
    <xf numFmtId="4" fontId="13" fillId="2" borderId="24" xfId="3" applyNumberFormat="1" applyFont="1" applyFill="1" applyBorder="1" applyAlignment="1">
      <alignment horizontal="center" vertical="center"/>
    </xf>
    <xf numFmtId="4" fontId="13" fillId="2" borderId="9" xfId="3" applyNumberFormat="1" applyFont="1" applyFill="1" applyBorder="1" applyAlignment="1">
      <alignment horizontal="center" vertical="center"/>
    </xf>
    <xf numFmtId="0" fontId="36" fillId="0" borderId="0" xfId="8" applyFont="1" applyFill="1"/>
    <xf numFmtId="1" fontId="10" fillId="0" borderId="6" xfId="8" applyNumberFormat="1" applyFont="1" applyFill="1" applyBorder="1" applyAlignment="1">
      <alignment horizontal="center" vertical="center" wrapText="1"/>
    </xf>
    <xf numFmtId="4" fontId="3" fillId="0" borderId="9" xfId="3" applyNumberFormat="1" applyFont="1" applyFill="1" applyBorder="1" applyAlignment="1">
      <alignment horizontal="center" vertical="center" wrapText="1"/>
    </xf>
    <xf numFmtId="4" fontId="37" fillId="0" borderId="0" xfId="8" applyNumberFormat="1" applyFont="1" applyFill="1"/>
    <xf numFmtId="4" fontId="13" fillId="0" borderId="9" xfId="8" applyNumberFormat="1" applyFont="1" applyFill="1" applyBorder="1" applyAlignment="1">
      <alignment horizontal="center" vertical="center" wrapText="1"/>
    </xf>
    <xf numFmtId="0" fontId="37" fillId="0" borderId="0" xfId="8" applyFont="1" applyFill="1"/>
    <xf numFmtId="4" fontId="3" fillId="0" borderId="9" xfId="3" applyNumberFormat="1" applyFont="1" applyFill="1" applyBorder="1" applyAlignment="1">
      <alignment horizontal="center" vertical="center"/>
    </xf>
    <xf numFmtId="0" fontId="10" fillId="0" borderId="0" xfId="8" applyFont="1" applyFill="1" applyAlignment="1"/>
    <xf numFmtId="0" fontId="10" fillId="0" borderId="1" xfId="8" applyFont="1" applyFill="1" applyBorder="1" applyAlignment="1">
      <alignment horizontal="left" vertical="center" wrapText="1"/>
    </xf>
    <xf numFmtId="4" fontId="13" fillId="0" borderId="8" xfId="8" applyNumberFormat="1" applyFont="1" applyFill="1" applyBorder="1" applyAlignment="1">
      <alignment horizontal="center" vertical="center" wrapText="1"/>
    </xf>
    <xf numFmtId="4" fontId="3" fillId="0" borderId="9" xfId="8" applyNumberFormat="1" applyFont="1" applyFill="1" applyBorder="1" applyAlignment="1">
      <alignment horizontal="center"/>
    </xf>
    <xf numFmtId="4" fontId="13" fillId="0" borderId="8" xfId="3" applyNumberFormat="1" applyFont="1" applyFill="1" applyBorder="1" applyAlignment="1">
      <alignment horizontal="center" vertical="center"/>
    </xf>
    <xf numFmtId="0" fontId="10" fillId="0" borderId="0" xfId="8" applyFont="1" applyFill="1" applyAlignment="1">
      <alignment horizontal="right"/>
    </xf>
    <xf numFmtId="0" fontId="10" fillId="0" borderId="7" xfId="8" applyFont="1" applyFill="1" applyBorder="1"/>
    <xf numFmtId="0" fontId="28" fillId="0" borderId="0" xfId="8" applyFont="1" applyFill="1" applyAlignment="1">
      <alignment horizontal="right"/>
    </xf>
    <xf numFmtId="0" fontId="10" fillId="0" borderId="0" xfId="8" applyFont="1" applyFill="1" applyAlignment="1">
      <alignment wrapText="1"/>
    </xf>
    <xf numFmtId="4" fontId="3" fillId="0" borderId="0" xfId="8" applyNumberFormat="1" applyFont="1" applyFill="1" applyAlignment="1">
      <alignment horizontal="left"/>
    </xf>
    <xf numFmtId="4" fontId="13" fillId="0" borderId="5" xfId="8" applyNumberFormat="1"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2" fontId="3" fillId="0" borderId="5" xfId="0" applyNumberFormat="1" applyFont="1" applyFill="1" applyBorder="1" applyAlignment="1">
      <alignment vertical="center" wrapText="1"/>
    </xf>
    <xf numFmtId="2" fontId="3" fillId="0" borderId="5" xfId="0" applyNumberFormat="1" applyFont="1" applyFill="1" applyBorder="1" applyAlignment="1">
      <alignment horizontal="center" vertical="center"/>
    </xf>
    <xf numFmtId="2" fontId="3" fillId="0" borderId="10" xfId="9" applyNumberFormat="1" applyFont="1" applyFill="1" applyBorder="1" applyAlignment="1">
      <alignment horizontal="center" vertical="center"/>
    </xf>
    <xf numFmtId="2" fontId="3" fillId="0" borderId="5" xfId="9" applyNumberFormat="1" applyFont="1" applyFill="1" applyBorder="1" applyAlignment="1">
      <alignment horizontal="center" vertical="center"/>
    </xf>
    <xf numFmtId="2" fontId="3" fillId="0" borderId="8" xfId="9"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0" xfId="8" applyFont="1" applyFill="1" applyAlignment="1">
      <alignment horizontal="left" vertical="center"/>
    </xf>
    <xf numFmtId="0" fontId="34" fillId="0" borderId="0" xfId="8" applyFont="1" applyFill="1" applyAlignment="1">
      <alignment horizontal="left"/>
    </xf>
    <xf numFmtId="0" fontId="6" fillId="0" borderId="24" xfId="0" applyFont="1" applyFill="1" applyBorder="1"/>
    <xf numFmtId="165" fontId="6" fillId="0" borderId="20" xfId="0" applyNumberFormat="1" applyFont="1" applyFill="1" applyBorder="1" applyAlignment="1">
      <alignment horizontal="center"/>
    </xf>
    <xf numFmtId="165" fontId="6" fillId="0" borderId="13" xfId="0" applyNumberFormat="1" applyFont="1" applyFill="1" applyBorder="1" applyAlignment="1">
      <alignment horizontal="center"/>
    </xf>
    <xf numFmtId="165" fontId="6" fillId="0" borderId="24" xfId="0" applyNumberFormat="1" applyFont="1" applyFill="1" applyBorder="1" applyAlignment="1">
      <alignment horizontal="center"/>
    </xf>
    <xf numFmtId="1" fontId="10" fillId="0" borderId="1" xfId="8" applyNumberFormat="1" applyFont="1" applyFill="1" applyBorder="1" applyAlignment="1">
      <alignment horizontal="center" vertical="center" wrapText="1"/>
    </xf>
    <xf numFmtId="0" fontId="13" fillId="0" borderId="0" xfId="8" applyFont="1" applyFill="1" applyBorder="1" applyAlignment="1">
      <alignment horizontal="right"/>
    </xf>
    <xf numFmtId="4" fontId="13" fillId="0" borderId="0" xfId="8" applyNumberFormat="1" applyFont="1" applyFill="1" applyBorder="1" applyAlignment="1">
      <alignment horizontal="center" vertical="center" wrapText="1"/>
    </xf>
    <xf numFmtId="0" fontId="10" fillId="0" borderId="0" xfId="8" applyFont="1" applyFill="1" applyBorder="1"/>
    <xf numFmtId="0" fontId="10" fillId="0" borderId="0" xfId="8" applyFont="1" applyFill="1" applyBorder="1" applyAlignment="1"/>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6" xfId="0" applyFont="1" applyFill="1" applyBorder="1" applyAlignment="1">
      <alignment horizontal="center" vertical="center"/>
    </xf>
    <xf numFmtId="165" fontId="3" fillId="0" borderId="9" xfId="0" applyNumberFormat="1" applyFont="1" applyFill="1" applyBorder="1" applyAlignment="1">
      <alignment horizontal="center" vertical="center"/>
    </xf>
    <xf numFmtId="0" fontId="3" fillId="0" borderId="1" xfId="0" applyFont="1" applyFill="1" applyBorder="1" applyAlignment="1">
      <alignment vertical="center" wrapText="1"/>
    </xf>
    <xf numFmtId="0" fontId="20" fillId="0" borderId="1" xfId="1" applyNumberFormat="1" applyFont="1" applyFill="1" applyBorder="1" applyAlignment="1" applyProtection="1">
      <alignment horizontal="center" vertical="center"/>
    </xf>
    <xf numFmtId="2" fontId="3" fillId="0" borderId="9"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29" fillId="0" borderId="1" xfId="0" applyFont="1" applyFill="1" applyBorder="1" applyAlignment="1">
      <alignment horizontal="center" vertical="center"/>
    </xf>
    <xf numFmtId="1" fontId="29"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0" fontId="31" fillId="0" borderId="1" xfId="0" applyFont="1" applyFill="1" applyBorder="1" applyAlignment="1">
      <alignment horizontal="center" vertical="center"/>
    </xf>
    <xf numFmtId="2" fontId="3" fillId="0" borderId="6"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6" xfId="0" applyNumberFormat="1" applyFont="1" applyFill="1" applyBorder="1" applyAlignment="1">
      <alignment horizontal="center" vertical="center"/>
    </xf>
    <xf numFmtId="0" fontId="3" fillId="0" borderId="1" xfId="0" applyFont="1" applyFill="1" applyBorder="1" applyAlignment="1">
      <alignment horizontal="left" wrapText="1"/>
    </xf>
    <xf numFmtId="0"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wrapText="1"/>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6" fillId="0" borderId="6" xfId="0" applyFont="1" applyFill="1" applyBorder="1" applyAlignment="1">
      <alignment horizontal="center" vertical="center"/>
    </xf>
    <xf numFmtId="0" fontId="33" fillId="0" borderId="9" xfId="0" applyFont="1" applyFill="1" applyBorder="1" applyAlignment="1">
      <alignment horizontal="center" vertical="center"/>
    </xf>
    <xf numFmtId="1" fontId="32" fillId="0" borderId="9" xfId="0" applyNumberFormat="1" applyFont="1" applyFill="1" applyBorder="1" applyAlignment="1">
      <alignment horizontal="center" vertical="center"/>
    </xf>
    <xf numFmtId="0" fontId="32" fillId="0" borderId="9" xfId="0" applyFont="1" applyFill="1" applyBorder="1" applyAlignment="1">
      <alignment horizontal="center" vertical="center"/>
    </xf>
    <xf numFmtId="0" fontId="0" fillId="0" borderId="6" xfId="0" applyFill="1" applyBorder="1"/>
    <xf numFmtId="49" fontId="3" fillId="0" borderId="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 fontId="33" fillId="0" borderId="9"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1" xfId="3" applyFont="1" applyFill="1" applyBorder="1" applyAlignment="1">
      <alignment horizontal="center" vertical="center" wrapText="1"/>
    </xf>
    <xf numFmtId="0" fontId="3" fillId="0" borderId="6" xfId="3"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6" fillId="0" borderId="12" xfId="0" applyFont="1" applyFill="1" applyBorder="1" applyAlignment="1">
      <alignment horizontal="center" vertical="center"/>
    </xf>
    <xf numFmtId="2" fontId="3" fillId="0" borderId="5"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5" borderId="1" xfId="8" applyFont="1" applyFill="1" applyBorder="1" applyAlignment="1">
      <alignment horizontal="center" vertical="center" wrapText="1"/>
    </xf>
    <xf numFmtId="0" fontId="3" fillId="0" borderId="0" xfId="3" applyFont="1" applyFill="1" applyBorder="1" applyAlignment="1">
      <alignment horizontal="left" vertical="center" wrapText="1"/>
    </xf>
    <xf numFmtId="0" fontId="10" fillId="0" borderId="28" xfId="8" applyFont="1" applyFill="1" applyBorder="1" applyAlignment="1">
      <alignment horizontal="center"/>
    </xf>
    <xf numFmtId="0" fontId="28" fillId="0" borderId="0" xfId="8" applyFont="1" applyFill="1" applyAlignment="1">
      <alignment horizontal="center"/>
    </xf>
    <xf numFmtId="0" fontId="3" fillId="0" borderId="26" xfId="8" applyFont="1" applyFill="1" applyBorder="1" applyAlignment="1">
      <alignment horizontal="left"/>
    </xf>
    <xf numFmtId="0" fontId="1" fillId="0" borderId="27" xfId="3" applyBorder="1"/>
    <xf numFmtId="0" fontId="12" fillId="5" borderId="15" xfId="8" applyFont="1" applyFill="1" applyBorder="1" applyAlignment="1">
      <alignment horizontal="center" vertical="center" wrapText="1"/>
    </xf>
    <xf numFmtId="0" fontId="12" fillId="5" borderId="6" xfId="8" applyFont="1" applyFill="1" applyBorder="1" applyAlignment="1">
      <alignment horizontal="center" vertical="center" wrapText="1"/>
    </xf>
    <xf numFmtId="0" fontId="12" fillId="5" borderId="12" xfId="8" applyFont="1" applyFill="1" applyBorder="1" applyAlignment="1">
      <alignment horizontal="center" vertical="center" wrapText="1"/>
    </xf>
    <xf numFmtId="0" fontId="12" fillId="5" borderId="1" xfId="8" applyFont="1" applyFill="1" applyBorder="1" applyAlignment="1">
      <alignment horizontal="center" vertical="center" wrapText="1"/>
    </xf>
    <xf numFmtId="0" fontId="12" fillId="5" borderId="16" xfId="8" applyFont="1" applyFill="1" applyBorder="1" applyAlignment="1">
      <alignment horizontal="center" vertical="center" wrapText="1"/>
    </xf>
    <xf numFmtId="0" fontId="12" fillId="5" borderId="9" xfId="8" applyFont="1" applyFill="1" applyBorder="1" applyAlignment="1">
      <alignment horizontal="center" vertical="center" wrapText="1"/>
    </xf>
    <xf numFmtId="0" fontId="13" fillId="0" borderId="6" xfId="8" applyFont="1" applyFill="1" applyBorder="1" applyAlignment="1">
      <alignment horizontal="right"/>
    </xf>
    <xf numFmtId="0" fontId="13" fillId="0" borderId="1" xfId="8" applyFont="1" applyFill="1" applyBorder="1" applyAlignment="1">
      <alignment horizontal="right"/>
    </xf>
    <xf numFmtId="0" fontId="9" fillId="0" borderId="0" xfId="8" applyFont="1" applyFill="1" applyAlignment="1">
      <alignment horizontal="center"/>
    </xf>
    <xf numFmtId="0" fontId="3" fillId="0" borderId="6" xfId="8" applyFont="1" applyFill="1" applyBorder="1" applyAlignment="1">
      <alignment horizontal="right" wrapText="1"/>
    </xf>
    <xf numFmtId="0" fontId="3" fillId="0" borderId="1" xfId="8" applyFont="1" applyFill="1" applyBorder="1" applyAlignment="1">
      <alignment horizontal="right" wrapText="1"/>
    </xf>
    <xf numFmtId="0" fontId="13" fillId="0" borderId="10" xfId="8" applyFont="1" applyFill="1" applyBorder="1" applyAlignment="1">
      <alignment horizontal="right"/>
    </xf>
    <xf numFmtId="0" fontId="13" fillId="0" borderId="5" xfId="8" applyFont="1" applyFill="1" applyBorder="1" applyAlignment="1">
      <alignment horizontal="right"/>
    </xf>
    <xf numFmtId="0" fontId="10" fillId="0" borderId="0" xfId="8" applyFont="1" applyFill="1" applyAlignment="1">
      <alignment horizontal="center" wrapText="1"/>
    </xf>
    <xf numFmtId="0" fontId="13" fillId="0" borderId="6" xfId="8" applyFont="1" applyFill="1" applyBorder="1" applyAlignment="1">
      <alignment horizontal="right" wrapText="1"/>
    </xf>
    <xf numFmtId="0" fontId="13" fillId="0" borderId="1" xfId="8" applyFont="1" applyFill="1" applyBorder="1" applyAlignment="1">
      <alignment horizontal="right" wrapText="1"/>
    </xf>
    <xf numFmtId="0" fontId="11" fillId="0" borderId="0" xfId="8" applyFont="1" applyFill="1" applyAlignment="1">
      <alignment horizontal="left" vertical="center" wrapText="1"/>
    </xf>
    <xf numFmtId="0" fontId="4" fillId="0" borderId="0" xfId="0" applyFont="1" applyFill="1" applyAlignment="1">
      <alignment horizontal="left" vertical="center" wrapText="1"/>
    </xf>
    <xf numFmtId="0" fontId="10" fillId="0" borderId="20" xfId="8" applyFont="1" applyFill="1" applyBorder="1" applyAlignment="1">
      <alignment horizontal="right" wrapText="1"/>
    </xf>
    <xf numFmtId="0" fontId="10" fillId="0" borderId="29" xfId="8" applyFont="1" applyFill="1" applyBorder="1" applyAlignment="1">
      <alignment horizontal="right" wrapText="1"/>
    </xf>
    <xf numFmtId="0" fontId="10" fillId="0" borderId="13" xfId="8" applyFont="1" applyFill="1" applyBorder="1" applyAlignment="1">
      <alignment horizontal="right" wrapText="1"/>
    </xf>
    <xf numFmtId="0" fontId="10" fillId="0" borderId="6" xfId="8" applyFont="1" applyFill="1" applyBorder="1" applyAlignment="1">
      <alignment horizontal="right" wrapText="1"/>
    </xf>
    <xf numFmtId="0" fontId="10" fillId="0" borderId="27" xfId="8" applyFont="1" applyFill="1" applyBorder="1" applyAlignment="1">
      <alignment horizontal="right" wrapText="1"/>
    </xf>
    <xf numFmtId="0" fontId="10" fillId="0" borderId="1" xfId="8" applyFont="1" applyFill="1" applyBorder="1" applyAlignment="1">
      <alignment horizontal="right" wrapText="1"/>
    </xf>
    <xf numFmtId="0" fontId="10" fillId="0" borderId="26" xfId="8" applyFont="1" applyFill="1" applyBorder="1" applyAlignment="1">
      <alignment horizontal="right" wrapText="1"/>
    </xf>
    <xf numFmtId="0" fontId="10" fillId="0" borderId="30" xfId="8" applyFont="1" applyFill="1" applyBorder="1" applyAlignment="1">
      <alignment horizontal="right" wrapText="1"/>
    </xf>
    <xf numFmtId="0" fontId="13" fillId="3" borderId="31" xfId="8" applyFont="1" applyFill="1" applyBorder="1" applyAlignment="1">
      <alignment horizontal="right"/>
    </xf>
    <xf numFmtId="0" fontId="13" fillId="3" borderId="32" xfId="8" applyFont="1" applyFill="1" applyBorder="1" applyAlignment="1">
      <alignment horizontal="right"/>
    </xf>
    <xf numFmtId="0" fontId="13" fillId="3" borderId="33" xfId="8" applyFont="1" applyFill="1" applyBorder="1" applyAlignment="1">
      <alignment horizontal="right"/>
    </xf>
    <xf numFmtId="0" fontId="4" fillId="0" borderId="26" xfId="8" applyFont="1" applyFill="1" applyBorder="1" applyAlignment="1">
      <alignment horizontal="right" wrapText="1"/>
    </xf>
    <xf numFmtId="0" fontId="4" fillId="0" borderId="30" xfId="8" applyFont="1" applyFill="1" applyBorder="1" applyAlignment="1">
      <alignment horizontal="right" wrapText="1"/>
    </xf>
    <xf numFmtId="0" fontId="4" fillId="0" borderId="27" xfId="8" applyFont="1" applyFill="1" applyBorder="1" applyAlignment="1">
      <alignment horizontal="right" wrapText="1"/>
    </xf>
    <xf numFmtId="0" fontId="5" fillId="0" borderId="0" xfId="0" applyFont="1" applyFill="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26" xfId="0" applyFont="1" applyFill="1" applyBorder="1" applyAlignment="1">
      <alignment horizontal="right"/>
    </xf>
    <xf numFmtId="0" fontId="6" fillId="0" borderId="30" xfId="0" applyFont="1" applyFill="1" applyBorder="1" applyAlignment="1">
      <alignment horizontal="right"/>
    </xf>
    <xf numFmtId="0" fontId="6" fillId="0" borderId="36" xfId="0" applyFont="1" applyFill="1" applyBorder="1" applyAlignment="1">
      <alignment horizontal="right"/>
    </xf>
    <xf numFmtId="0" fontId="6" fillId="0" borderId="37" xfId="0" applyFont="1" applyFill="1" applyBorder="1" applyAlignment="1">
      <alignment horizontal="right"/>
    </xf>
    <xf numFmtId="0" fontId="6" fillId="0" borderId="7" xfId="0" applyFont="1" applyFill="1" applyBorder="1" applyAlignment="1">
      <alignment horizontal="right"/>
    </xf>
    <xf numFmtId="0" fontId="6" fillId="0" borderId="38" xfId="0" applyFont="1" applyFill="1" applyBorder="1" applyAlignment="1">
      <alignment horizontal="right"/>
    </xf>
    <xf numFmtId="0" fontId="6" fillId="0" borderId="31" xfId="0" applyFont="1" applyFill="1" applyBorder="1" applyAlignment="1">
      <alignment horizontal="right"/>
    </xf>
    <xf numFmtId="0" fontId="6" fillId="0" borderId="32" xfId="0" applyFont="1" applyFill="1" applyBorder="1" applyAlignment="1">
      <alignment horizontal="right"/>
    </xf>
    <xf numFmtId="0" fontId="6" fillId="0" borderId="39" xfId="0" applyFont="1" applyFill="1" applyBorder="1" applyAlignment="1">
      <alignment horizontal="right"/>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 fillId="0" borderId="0" xfId="0" applyFont="1" applyFill="1" applyAlignment="1">
      <alignment horizontal="left"/>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0" xfId="0" applyFont="1" applyFill="1" applyAlignment="1">
      <alignment horizontal="left" vertical="center"/>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4" fillId="0" borderId="25" xfId="0" applyFont="1" applyFill="1" applyBorder="1" applyAlignment="1">
      <alignment horizontal="left" vertical="top" wrapText="1"/>
    </xf>
    <xf numFmtId="0" fontId="24" fillId="0" borderId="42"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19"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19" xfId="0" applyFont="1" applyFill="1" applyBorder="1" applyAlignment="1">
      <alignment horizontal="left" vertical="center"/>
    </xf>
    <xf numFmtId="0" fontId="11" fillId="0" borderId="0" xfId="8" applyFont="1" applyFill="1" applyAlignment="1">
      <alignment horizontal="left" wrapText="1"/>
    </xf>
    <xf numFmtId="0" fontId="4" fillId="0" borderId="0" xfId="0" applyFont="1" applyFill="1" applyAlignment="1">
      <alignment horizontal="left" wrapText="1"/>
    </xf>
  </cellXfs>
  <cellStyles count="11">
    <cellStyle name="Comma_Inčukalna PGK KS-1 rekonstrukcija" xfId="1"/>
    <cellStyle name="Excel Built-in Normal" xfId="2"/>
    <cellStyle name="Normal" xfId="0" builtinId="0"/>
    <cellStyle name="Normal 2" xfId="3"/>
    <cellStyle name="Normal 2 2" xfId="4"/>
    <cellStyle name="Normal 2 3" xfId="5"/>
    <cellStyle name="Normal 2 4" xfId="6"/>
    <cellStyle name="Normal 2 5" xfId="7"/>
    <cellStyle name="Normal 3" xfId="8"/>
    <cellStyle name="Normal_1_V39 2.600 - 6.440 km" xfId="9"/>
    <cellStyle name="Style 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13</xdr:row>
      <xdr:rowOff>0</xdr:rowOff>
    </xdr:from>
    <xdr:to>
      <xdr:col>3</xdr:col>
      <xdr:colOff>76200</xdr:colOff>
      <xdr:row>14</xdr:row>
      <xdr:rowOff>123825</xdr:rowOff>
    </xdr:to>
    <xdr:sp macro="" textlink="">
      <xdr:nvSpPr>
        <xdr:cNvPr id="77599" name="Text Box 5"/>
        <xdr:cNvSpPr txBox="1">
          <a:spLocks noChangeArrowheads="1"/>
        </xdr:cNvSpPr>
      </xdr:nvSpPr>
      <xdr:spPr bwMode="auto">
        <a:xfrm>
          <a:off x="5067300" y="3219450"/>
          <a:ext cx="76200"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123825</xdr:rowOff>
    </xdr:to>
    <xdr:sp macro="" textlink="">
      <xdr:nvSpPr>
        <xdr:cNvPr id="77600" name="Text Box 5"/>
        <xdr:cNvSpPr txBox="1">
          <a:spLocks noChangeArrowheads="1"/>
        </xdr:cNvSpPr>
      </xdr:nvSpPr>
      <xdr:spPr bwMode="auto">
        <a:xfrm>
          <a:off x="5067300" y="3219450"/>
          <a:ext cx="76200"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114300</xdr:rowOff>
    </xdr:to>
    <xdr:sp macro="" textlink="">
      <xdr:nvSpPr>
        <xdr:cNvPr id="77601" name="Text Box 5"/>
        <xdr:cNvSpPr txBox="1">
          <a:spLocks noChangeArrowheads="1"/>
        </xdr:cNvSpPr>
      </xdr:nvSpPr>
      <xdr:spPr bwMode="auto">
        <a:xfrm>
          <a:off x="5067300" y="3219450"/>
          <a:ext cx="76200"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114300</xdr:rowOff>
    </xdr:to>
    <xdr:sp macro="" textlink="">
      <xdr:nvSpPr>
        <xdr:cNvPr id="77602" name="Text Box 5"/>
        <xdr:cNvSpPr txBox="1">
          <a:spLocks noChangeArrowheads="1"/>
        </xdr:cNvSpPr>
      </xdr:nvSpPr>
      <xdr:spPr bwMode="auto">
        <a:xfrm>
          <a:off x="5067300" y="3219450"/>
          <a:ext cx="76200"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03"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85725</xdr:rowOff>
    </xdr:to>
    <xdr:sp macro="" textlink="">
      <xdr:nvSpPr>
        <xdr:cNvPr id="77604" name="Text Box 6"/>
        <xdr:cNvSpPr txBox="1">
          <a:spLocks noChangeArrowheads="1"/>
        </xdr:cNvSpPr>
      </xdr:nvSpPr>
      <xdr:spPr bwMode="auto">
        <a:xfrm>
          <a:off x="56388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05"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85725</xdr:rowOff>
    </xdr:to>
    <xdr:sp macro="" textlink="">
      <xdr:nvSpPr>
        <xdr:cNvPr id="77606" name="Text Box 6"/>
        <xdr:cNvSpPr txBox="1">
          <a:spLocks noChangeArrowheads="1"/>
        </xdr:cNvSpPr>
      </xdr:nvSpPr>
      <xdr:spPr bwMode="auto">
        <a:xfrm>
          <a:off x="56388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07"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08"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09"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85725</xdr:rowOff>
    </xdr:to>
    <xdr:sp macro="" textlink="">
      <xdr:nvSpPr>
        <xdr:cNvPr id="77610" name="Text Box 5"/>
        <xdr:cNvSpPr txBox="1">
          <a:spLocks noChangeArrowheads="1"/>
        </xdr:cNvSpPr>
      </xdr:nvSpPr>
      <xdr:spPr bwMode="auto">
        <a:xfrm>
          <a:off x="5067300" y="3219450"/>
          <a:ext cx="76200" cy="2476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123825</xdr:rowOff>
    </xdr:to>
    <xdr:sp macro="" textlink="">
      <xdr:nvSpPr>
        <xdr:cNvPr id="77611" name="Text Box 5"/>
        <xdr:cNvSpPr txBox="1">
          <a:spLocks noChangeArrowheads="1"/>
        </xdr:cNvSpPr>
      </xdr:nvSpPr>
      <xdr:spPr bwMode="auto">
        <a:xfrm>
          <a:off x="5067300" y="3219450"/>
          <a:ext cx="76200"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123825</xdr:rowOff>
    </xdr:to>
    <xdr:sp macro="" textlink="">
      <xdr:nvSpPr>
        <xdr:cNvPr id="77612" name="Text Box 5"/>
        <xdr:cNvSpPr txBox="1">
          <a:spLocks noChangeArrowheads="1"/>
        </xdr:cNvSpPr>
      </xdr:nvSpPr>
      <xdr:spPr bwMode="auto">
        <a:xfrm>
          <a:off x="5067300" y="3219450"/>
          <a:ext cx="76200"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133350</xdr:rowOff>
    </xdr:to>
    <xdr:sp macro="" textlink="">
      <xdr:nvSpPr>
        <xdr:cNvPr id="77613" name="Text Box 5"/>
        <xdr:cNvSpPr txBox="1">
          <a:spLocks noChangeArrowheads="1"/>
        </xdr:cNvSpPr>
      </xdr:nvSpPr>
      <xdr:spPr bwMode="auto">
        <a:xfrm>
          <a:off x="5067300" y="3219450"/>
          <a:ext cx="76200" cy="2952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133350</xdr:rowOff>
    </xdr:to>
    <xdr:sp macro="" textlink="">
      <xdr:nvSpPr>
        <xdr:cNvPr id="77614" name="Text Box 5"/>
        <xdr:cNvSpPr txBox="1">
          <a:spLocks noChangeArrowheads="1"/>
        </xdr:cNvSpPr>
      </xdr:nvSpPr>
      <xdr:spPr bwMode="auto">
        <a:xfrm>
          <a:off x="5067300" y="3219450"/>
          <a:ext cx="76200" cy="2952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15"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95250</xdr:rowOff>
    </xdr:to>
    <xdr:sp macro="" textlink="">
      <xdr:nvSpPr>
        <xdr:cNvPr id="77616" name="Text Box 6"/>
        <xdr:cNvSpPr txBox="1">
          <a:spLocks noChangeArrowheads="1"/>
        </xdr:cNvSpPr>
      </xdr:nvSpPr>
      <xdr:spPr bwMode="auto">
        <a:xfrm>
          <a:off x="56388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17"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95250</xdr:rowOff>
    </xdr:to>
    <xdr:sp macro="" textlink="">
      <xdr:nvSpPr>
        <xdr:cNvPr id="77618" name="Text Box 6"/>
        <xdr:cNvSpPr txBox="1">
          <a:spLocks noChangeArrowheads="1"/>
        </xdr:cNvSpPr>
      </xdr:nvSpPr>
      <xdr:spPr bwMode="auto">
        <a:xfrm>
          <a:off x="56388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19"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0"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1"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2"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133350</xdr:rowOff>
    </xdr:to>
    <xdr:sp macro="" textlink="">
      <xdr:nvSpPr>
        <xdr:cNvPr id="77623" name="Text Box 5"/>
        <xdr:cNvSpPr txBox="1">
          <a:spLocks noChangeArrowheads="1"/>
        </xdr:cNvSpPr>
      </xdr:nvSpPr>
      <xdr:spPr bwMode="auto">
        <a:xfrm>
          <a:off x="5067300" y="3219450"/>
          <a:ext cx="76200" cy="2952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133350</xdr:rowOff>
    </xdr:to>
    <xdr:sp macro="" textlink="">
      <xdr:nvSpPr>
        <xdr:cNvPr id="77624" name="Text Box 5"/>
        <xdr:cNvSpPr txBox="1">
          <a:spLocks noChangeArrowheads="1"/>
        </xdr:cNvSpPr>
      </xdr:nvSpPr>
      <xdr:spPr bwMode="auto">
        <a:xfrm>
          <a:off x="5067300" y="3219450"/>
          <a:ext cx="76200" cy="2952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5"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95250</xdr:rowOff>
    </xdr:to>
    <xdr:sp macro="" textlink="">
      <xdr:nvSpPr>
        <xdr:cNvPr id="77626" name="Text Box 6"/>
        <xdr:cNvSpPr txBox="1">
          <a:spLocks noChangeArrowheads="1"/>
        </xdr:cNvSpPr>
      </xdr:nvSpPr>
      <xdr:spPr bwMode="auto">
        <a:xfrm>
          <a:off x="56388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7"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95250</xdr:rowOff>
    </xdr:to>
    <xdr:sp macro="" textlink="">
      <xdr:nvSpPr>
        <xdr:cNvPr id="77628" name="Text Box 6"/>
        <xdr:cNvSpPr txBox="1">
          <a:spLocks noChangeArrowheads="1"/>
        </xdr:cNvSpPr>
      </xdr:nvSpPr>
      <xdr:spPr bwMode="auto">
        <a:xfrm>
          <a:off x="56388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29"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30"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31"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95250</xdr:rowOff>
    </xdr:to>
    <xdr:sp macro="" textlink="">
      <xdr:nvSpPr>
        <xdr:cNvPr id="77632" name="Text Box 5"/>
        <xdr:cNvSpPr txBox="1">
          <a:spLocks noChangeArrowheads="1"/>
        </xdr:cNvSpPr>
      </xdr:nvSpPr>
      <xdr:spPr bwMode="auto">
        <a:xfrm>
          <a:off x="5067300" y="3219450"/>
          <a:ext cx="76200"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33"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85725</xdr:colOff>
      <xdr:row>14</xdr:row>
      <xdr:rowOff>95250</xdr:rowOff>
    </xdr:to>
    <xdr:sp macro="" textlink="">
      <xdr:nvSpPr>
        <xdr:cNvPr id="77634" name="Text Box 6"/>
        <xdr:cNvSpPr txBox="1">
          <a:spLocks noChangeArrowheads="1"/>
        </xdr:cNvSpPr>
      </xdr:nvSpPr>
      <xdr:spPr bwMode="auto">
        <a:xfrm>
          <a:off x="56388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35"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85725</xdr:colOff>
      <xdr:row>14</xdr:row>
      <xdr:rowOff>95250</xdr:rowOff>
    </xdr:to>
    <xdr:sp macro="" textlink="">
      <xdr:nvSpPr>
        <xdr:cNvPr id="77636" name="Text Box 6"/>
        <xdr:cNvSpPr txBox="1">
          <a:spLocks noChangeArrowheads="1"/>
        </xdr:cNvSpPr>
      </xdr:nvSpPr>
      <xdr:spPr bwMode="auto">
        <a:xfrm>
          <a:off x="56388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37"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38"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39"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0"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1"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85725</xdr:colOff>
      <xdr:row>14</xdr:row>
      <xdr:rowOff>95250</xdr:rowOff>
    </xdr:to>
    <xdr:sp macro="" textlink="">
      <xdr:nvSpPr>
        <xdr:cNvPr id="77642" name="Text Box 6"/>
        <xdr:cNvSpPr txBox="1">
          <a:spLocks noChangeArrowheads="1"/>
        </xdr:cNvSpPr>
      </xdr:nvSpPr>
      <xdr:spPr bwMode="auto">
        <a:xfrm>
          <a:off x="56388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3"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85725</xdr:colOff>
      <xdr:row>14</xdr:row>
      <xdr:rowOff>95250</xdr:rowOff>
    </xdr:to>
    <xdr:sp macro="" textlink="">
      <xdr:nvSpPr>
        <xdr:cNvPr id="77644" name="Text Box 6"/>
        <xdr:cNvSpPr txBox="1">
          <a:spLocks noChangeArrowheads="1"/>
        </xdr:cNvSpPr>
      </xdr:nvSpPr>
      <xdr:spPr bwMode="auto">
        <a:xfrm>
          <a:off x="56388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5"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6"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7"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95250</xdr:rowOff>
    </xdr:to>
    <xdr:sp macro="" textlink="">
      <xdr:nvSpPr>
        <xdr:cNvPr id="77648" name="Text Box 5"/>
        <xdr:cNvSpPr txBox="1">
          <a:spLocks noChangeArrowheads="1"/>
        </xdr:cNvSpPr>
      </xdr:nvSpPr>
      <xdr:spPr bwMode="auto">
        <a:xfrm>
          <a:off x="5067300" y="3219450"/>
          <a:ext cx="85725" cy="2571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49"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47625</xdr:rowOff>
    </xdr:to>
    <xdr:sp macro="" textlink="">
      <xdr:nvSpPr>
        <xdr:cNvPr id="77650" name="Text Box 6"/>
        <xdr:cNvSpPr txBox="1">
          <a:spLocks noChangeArrowheads="1"/>
        </xdr:cNvSpPr>
      </xdr:nvSpPr>
      <xdr:spPr bwMode="auto">
        <a:xfrm>
          <a:off x="56388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51"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4</xdr:col>
      <xdr:colOff>0</xdr:colOff>
      <xdr:row>13</xdr:row>
      <xdr:rowOff>0</xdr:rowOff>
    </xdr:from>
    <xdr:to>
      <xdr:col>4</xdr:col>
      <xdr:colOff>76200</xdr:colOff>
      <xdr:row>14</xdr:row>
      <xdr:rowOff>47625</xdr:rowOff>
    </xdr:to>
    <xdr:sp macro="" textlink="">
      <xdr:nvSpPr>
        <xdr:cNvPr id="77652" name="Text Box 6"/>
        <xdr:cNvSpPr txBox="1">
          <a:spLocks noChangeArrowheads="1"/>
        </xdr:cNvSpPr>
      </xdr:nvSpPr>
      <xdr:spPr bwMode="auto">
        <a:xfrm>
          <a:off x="56388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53"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54"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55"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76200</xdr:colOff>
      <xdr:row>14</xdr:row>
      <xdr:rowOff>47625</xdr:rowOff>
    </xdr:to>
    <xdr:sp macro="" textlink="">
      <xdr:nvSpPr>
        <xdr:cNvPr id="77656" name="Text Box 5"/>
        <xdr:cNvSpPr txBox="1">
          <a:spLocks noChangeArrowheads="1"/>
        </xdr:cNvSpPr>
      </xdr:nvSpPr>
      <xdr:spPr bwMode="auto">
        <a:xfrm>
          <a:off x="5067300" y="3219450"/>
          <a:ext cx="76200" cy="2095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57"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58"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59"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60"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61"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38100</xdr:rowOff>
    </xdr:to>
    <xdr:sp macro="" textlink="">
      <xdr:nvSpPr>
        <xdr:cNvPr id="77662" name="Text Box 5"/>
        <xdr:cNvSpPr txBox="1">
          <a:spLocks noChangeArrowheads="1"/>
        </xdr:cNvSpPr>
      </xdr:nvSpPr>
      <xdr:spPr bwMode="auto">
        <a:xfrm>
          <a:off x="5067300" y="3219450"/>
          <a:ext cx="85725" cy="2000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3"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4"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5"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6"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7"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68"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69"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70"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71"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72"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73"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74"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675"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676"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77"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78"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79"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80"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81"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82"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3"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4"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5"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6"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7"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88"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689"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690"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1"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2"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3"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4"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5"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9525</xdr:rowOff>
    </xdr:to>
    <xdr:sp macro="" textlink="">
      <xdr:nvSpPr>
        <xdr:cNvPr id="77696" name="Text Box 5"/>
        <xdr:cNvSpPr txBox="1">
          <a:spLocks noChangeArrowheads="1"/>
        </xdr:cNvSpPr>
      </xdr:nvSpPr>
      <xdr:spPr bwMode="auto">
        <a:xfrm>
          <a:off x="5067300" y="3219450"/>
          <a:ext cx="85725" cy="1714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97"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98"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699"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00"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01"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02"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3"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4"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5"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6"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7"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08"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09"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10"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11"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12"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3"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4"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5"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6"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7"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18"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19"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20"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21"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22"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23"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24"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25"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26"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27"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28"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29"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0"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1"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2"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3"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4"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735"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66675</xdr:rowOff>
    </xdr:to>
    <xdr:sp macro="" textlink="">
      <xdr:nvSpPr>
        <xdr:cNvPr id="77736" name="Text Box 5"/>
        <xdr:cNvSpPr txBox="1">
          <a:spLocks noChangeArrowheads="1"/>
        </xdr:cNvSpPr>
      </xdr:nvSpPr>
      <xdr:spPr bwMode="auto">
        <a:xfrm>
          <a:off x="5067300" y="3219450"/>
          <a:ext cx="85725" cy="22860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7"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8"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39"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40"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41"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42"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3"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4"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5"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6"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7"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48"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49"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50"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51"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52"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53"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54"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55"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56"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57"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58"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59"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19050</xdr:rowOff>
    </xdr:to>
    <xdr:sp macro="" textlink="">
      <xdr:nvSpPr>
        <xdr:cNvPr id="77760" name="Text Box 5"/>
        <xdr:cNvSpPr txBox="1">
          <a:spLocks noChangeArrowheads="1"/>
        </xdr:cNvSpPr>
      </xdr:nvSpPr>
      <xdr:spPr bwMode="auto">
        <a:xfrm>
          <a:off x="5067300" y="3219450"/>
          <a:ext cx="85725" cy="18097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1"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2"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3"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4"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5"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76200</xdr:rowOff>
    </xdr:to>
    <xdr:sp macro="" textlink="">
      <xdr:nvSpPr>
        <xdr:cNvPr id="77766" name="Text Box 5"/>
        <xdr:cNvSpPr txBox="1">
          <a:spLocks noChangeArrowheads="1"/>
        </xdr:cNvSpPr>
      </xdr:nvSpPr>
      <xdr:spPr bwMode="auto">
        <a:xfrm>
          <a:off x="5067300" y="3219450"/>
          <a:ext cx="85725" cy="2381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67"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123825</xdr:rowOff>
    </xdr:to>
    <xdr:sp macro="" textlink="">
      <xdr:nvSpPr>
        <xdr:cNvPr id="77768" name="Text Box 5"/>
        <xdr:cNvSpPr txBox="1">
          <a:spLocks noChangeArrowheads="1"/>
        </xdr:cNvSpPr>
      </xdr:nvSpPr>
      <xdr:spPr bwMode="auto">
        <a:xfrm>
          <a:off x="5067300" y="3219450"/>
          <a:ext cx="85725" cy="285750"/>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69"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13</xdr:row>
      <xdr:rowOff>0</xdr:rowOff>
    </xdr:from>
    <xdr:to>
      <xdr:col>3</xdr:col>
      <xdr:colOff>85725</xdr:colOff>
      <xdr:row>14</xdr:row>
      <xdr:rowOff>114300</xdr:rowOff>
    </xdr:to>
    <xdr:sp macro="" textlink="">
      <xdr:nvSpPr>
        <xdr:cNvPr id="77770" name="Text Box 5"/>
        <xdr:cNvSpPr txBox="1">
          <a:spLocks noChangeArrowheads="1"/>
        </xdr:cNvSpPr>
      </xdr:nvSpPr>
      <xdr:spPr bwMode="auto">
        <a:xfrm>
          <a:off x="5067300" y="3219450"/>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771"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772"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7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774"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75"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776"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7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78"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7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0"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781"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782"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784"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5"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786"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8"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8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790"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1"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77792"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77794"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79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77800"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801"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77802"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80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804"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80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7780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0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808"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0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810"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11"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12"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1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14"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815"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816"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817"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77818"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1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820"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21"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77822"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7782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12"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1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14"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715"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716"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1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718"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1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720"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21"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22"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2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724"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2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726"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2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728"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2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0"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1"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2"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734"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736"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3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40"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1"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38101</xdr:rowOff>
    </xdr:to>
    <xdr:sp macro="" textlink="">
      <xdr:nvSpPr>
        <xdr:cNvPr id="115742" name="Text Box 6"/>
        <xdr:cNvSpPr txBox="1">
          <a:spLocks noChangeArrowheads="1"/>
        </xdr:cNvSpPr>
      </xdr:nvSpPr>
      <xdr:spPr bwMode="auto">
        <a:xfrm>
          <a:off x="56388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3"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38101</xdr:rowOff>
    </xdr:to>
    <xdr:sp macro="" textlink="">
      <xdr:nvSpPr>
        <xdr:cNvPr id="115744" name="Text Box 6"/>
        <xdr:cNvSpPr txBox="1">
          <a:spLocks noChangeArrowheads="1"/>
        </xdr:cNvSpPr>
      </xdr:nvSpPr>
      <xdr:spPr bwMode="auto">
        <a:xfrm>
          <a:off x="56388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5"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6"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7"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748"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49"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50"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51"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52"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53"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754"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5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5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5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5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5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767"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768"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6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7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781"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782"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8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9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9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9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9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79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9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9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9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9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79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00"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01"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02"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03"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04"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0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0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0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0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0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1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1"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2"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4"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1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17"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18"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19"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20"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827"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828"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2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3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3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3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3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3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3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3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3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3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3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40"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1"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2"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3"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4"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5"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46"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4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4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4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5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5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85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4"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5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59"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60"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61"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862"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63"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64"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65"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66"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6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68"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6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70"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71"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72"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73"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74"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75"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76"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7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78"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7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0"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1"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2"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83"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114301</xdr:rowOff>
    </xdr:to>
    <xdr:sp macro="" textlink="">
      <xdr:nvSpPr>
        <xdr:cNvPr id="115884" name="Text Box 5"/>
        <xdr:cNvSpPr txBox="1">
          <a:spLocks noChangeArrowheads="1"/>
        </xdr:cNvSpPr>
      </xdr:nvSpPr>
      <xdr:spPr bwMode="auto">
        <a:xfrm>
          <a:off x="5067300" y="9896475"/>
          <a:ext cx="76200"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5"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86"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7"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76201</xdr:rowOff>
    </xdr:to>
    <xdr:sp macro="" textlink="">
      <xdr:nvSpPr>
        <xdr:cNvPr id="115888" name="Text Box 6"/>
        <xdr:cNvSpPr txBox="1">
          <a:spLocks noChangeArrowheads="1"/>
        </xdr:cNvSpPr>
      </xdr:nvSpPr>
      <xdr:spPr bwMode="auto">
        <a:xfrm>
          <a:off x="56388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89"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90"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91"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76201</xdr:rowOff>
    </xdr:to>
    <xdr:sp macro="" textlink="">
      <xdr:nvSpPr>
        <xdr:cNvPr id="115892" name="Text Box 5"/>
        <xdr:cNvSpPr txBox="1">
          <a:spLocks noChangeArrowheads="1"/>
        </xdr:cNvSpPr>
      </xdr:nvSpPr>
      <xdr:spPr bwMode="auto">
        <a:xfrm>
          <a:off x="5067300" y="9896475"/>
          <a:ext cx="76200"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9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894"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9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896"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9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9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899"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0"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1"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902"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3"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85725</xdr:colOff>
      <xdr:row>55</xdr:row>
      <xdr:rowOff>76201</xdr:rowOff>
    </xdr:to>
    <xdr:sp macro="" textlink="">
      <xdr:nvSpPr>
        <xdr:cNvPr id="115904" name="Text Box 6"/>
        <xdr:cNvSpPr txBox="1">
          <a:spLocks noChangeArrowheads="1"/>
        </xdr:cNvSpPr>
      </xdr:nvSpPr>
      <xdr:spPr bwMode="auto">
        <a:xfrm>
          <a:off x="56388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5"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6"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7"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76201</xdr:rowOff>
    </xdr:to>
    <xdr:sp macro="" textlink="">
      <xdr:nvSpPr>
        <xdr:cNvPr id="115908" name="Text Box 5"/>
        <xdr:cNvSpPr txBox="1">
          <a:spLocks noChangeArrowheads="1"/>
        </xdr:cNvSpPr>
      </xdr:nvSpPr>
      <xdr:spPr bwMode="auto">
        <a:xfrm>
          <a:off x="5067300" y="9896475"/>
          <a:ext cx="85725" cy="2476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09"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38101</xdr:rowOff>
    </xdr:to>
    <xdr:sp macro="" textlink="">
      <xdr:nvSpPr>
        <xdr:cNvPr id="115910" name="Text Box 6"/>
        <xdr:cNvSpPr txBox="1">
          <a:spLocks noChangeArrowheads="1"/>
        </xdr:cNvSpPr>
      </xdr:nvSpPr>
      <xdr:spPr bwMode="auto">
        <a:xfrm>
          <a:off x="56388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11"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4</xdr:col>
      <xdr:colOff>0</xdr:colOff>
      <xdr:row>54</xdr:row>
      <xdr:rowOff>0</xdr:rowOff>
    </xdr:from>
    <xdr:to>
      <xdr:col>4</xdr:col>
      <xdr:colOff>76200</xdr:colOff>
      <xdr:row>55</xdr:row>
      <xdr:rowOff>38101</xdr:rowOff>
    </xdr:to>
    <xdr:sp macro="" textlink="">
      <xdr:nvSpPr>
        <xdr:cNvPr id="115912" name="Text Box 6"/>
        <xdr:cNvSpPr txBox="1">
          <a:spLocks noChangeArrowheads="1"/>
        </xdr:cNvSpPr>
      </xdr:nvSpPr>
      <xdr:spPr bwMode="auto">
        <a:xfrm>
          <a:off x="56388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13"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14"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15"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76200</xdr:colOff>
      <xdr:row>55</xdr:row>
      <xdr:rowOff>38101</xdr:rowOff>
    </xdr:to>
    <xdr:sp macro="" textlink="">
      <xdr:nvSpPr>
        <xdr:cNvPr id="115916" name="Text Box 5"/>
        <xdr:cNvSpPr txBox="1">
          <a:spLocks noChangeArrowheads="1"/>
        </xdr:cNvSpPr>
      </xdr:nvSpPr>
      <xdr:spPr bwMode="auto">
        <a:xfrm>
          <a:off x="5067300" y="9896475"/>
          <a:ext cx="76200"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17"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18"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19"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20"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21"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38101</xdr:rowOff>
    </xdr:to>
    <xdr:sp macro="" textlink="">
      <xdr:nvSpPr>
        <xdr:cNvPr id="115922" name="Text Box 5"/>
        <xdr:cNvSpPr txBox="1">
          <a:spLocks noChangeArrowheads="1"/>
        </xdr:cNvSpPr>
      </xdr:nvSpPr>
      <xdr:spPr bwMode="auto">
        <a:xfrm>
          <a:off x="5067300" y="9896475"/>
          <a:ext cx="85725" cy="2095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3"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4"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5"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6"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7"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28"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2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3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3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3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3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3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35"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36"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37"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38"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39"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40"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41"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42"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4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49"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50"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1"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2"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3"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4"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5"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xdr:rowOff>
    </xdr:to>
    <xdr:sp macro="" textlink="">
      <xdr:nvSpPr>
        <xdr:cNvPr id="115956" name="Text Box 5"/>
        <xdr:cNvSpPr txBox="1">
          <a:spLocks noChangeArrowheads="1"/>
        </xdr:cNvSpPr>
      </xdr:nvSpPr>
      <xdr:spPr bwMode="auto">
        <a:xfrm>
          <a:off x="5067300" y="9896475"/>
          <a:ext cx="85725" cy="1714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5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5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5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6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6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6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3"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4"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5"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6"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7"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68"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969"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970"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5971"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5972"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7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79"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80"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81"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82"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83"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5984"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985"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5986"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5987"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5988"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8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3"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4"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95"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57151</xdr:rowOff>
    </xdr:to>
    <xdr:sp macro="" textlink="">
      <xdr:nvSpPr>
        <xdr:cNvPr id="115996" name="Text Box 5"/>
        <xdr:cNvSpPr txBox="1">
          <a:spLocks noChangeArrowheads="1"/>
        </xdr:cNvSpPr>
      </xdr:nvSpPr>
      <xdr:spPr bwMode="auto">
        <a:xfrm>
          <a:off x="5067300" y="9896475"/>
          <a:ext cx="85725" cy="22860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599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0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01"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02"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3"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4"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5"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6"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7"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08"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6009"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6010"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11"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12"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13"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14"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15"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16"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17"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18"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19"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9526</xdr:rowOff>
    </xdr:to>
    <xdr:sp macro="" textlink="">
      <xdr:nvSpPr>
        <xdr:cNvPr id="116020" name="Text Box 5"/>
        <xdr:cNvSpPr txBox="1">
          <a:spLocks noChangeArrowheads="1"/>
        </xdr:cNvSpPr>
      </xdr:nvSpPr>
      <xdr:spPr bwMode="auto">
        <a:xfrm>
          <a:off x="5067300" y="9896475"/>
          <a:ext cx="85725" cy="18097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1"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2"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3"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4"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5"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66676</xdr:rowOff>
    </xdr:to>
    <xdr:sp macro="" textlink="">
      <xdr:nvSpPr>
        <xdr:cNvPr id="116026" name="Text Box 5"/>
        <xdr:cNvSpPr txBox="1">
          <a:spLocks noChangeArrowheads="1"/>
        </xdr:cNvSpPr>
      </xdr:nvSpPr>
      <xdr:spPr bwMode="auto">
        <a:xfrm>
          <a:off x="5067300" y="9896475"/>
          <a:ext cx="85725" cy="2381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6027"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114301</xdr:rowOff>
    </xdr:to>
    <xdr:sp macro="" textlink="">
      <xdr:nvSpPr>
        <xdr:cNvPr id="116028" name="Text Box 5"/>
        <xdr:cNvSpPr txBox="1">
          <a:spLocks noChangeArrowheads="1"/>
        </xdr:cNvSpPr>
      </xdr:nvSpPr>
      <xdr:spPr bwMode="auto">
        <a:xfrm>
          <a:off x="5067300" y="9896475"/>
          <a:ext cx="85725" cy="285750"/>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29"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54</xdr:row>
      <xdr:rowOff>0</xdr:rowOff>
    </xdr:from>
    <xdr:to>
      <xdr:col>3</xdr:col>
      <xdr:colOff>85725</xdr:colOff>
      <xdr:row>55</xdr:row>
      <xdr:rowOff>104776</xdr:rowOff>
    </xdr:to>
    <xdr:sp macro="" textlink="">
      <xdr:nvSpPr>
        <xdr:cNvPr id="116030" name="Text Box 5"/>
        <xdr:cNvSpPr txBox="1">
          <a:spLocks noChangeArrowheads="1"/>
        </xdr:cNvSpPr>
      </xdr:nvSpPr>
      <xdr:spPr bwMode="auto">
        <a:xfrm>
          <a:off x="5067300" y="9896475"/>
          <a:ext cx="85725" cy="276225"/>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76200</xdr:colOff>
      <xdr:row>54</xdr:row>
      <xdr:rowOff>104775</xdr:rowOff>
    </xdr:to>
    <xdr:sp macro="" textlink="">
      <xdr:nvSpPr>
        <xdr:cNvPr id="116031" name="Text Box 5"/>
        <xdr:cNvSpPr txBox="1">
          <a:spLocks noChangeArrowheads="1"/>
        </xdr:cNvSpPr>
      </xdr:nvSpPr>
      <xdr:spPr bwMode="auto">
        <a:xfrm>
          <a:off x="5067300" y="9725025"/>
          <a:ext cx="76200" cy="276225"/>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76200</xdr:colOff>
      <xdr:row>54</xdr:row>
      <xdr:rowOff>104775</xdr:rowOff>
    </xdr:to>
    <xdr:sp macro="" textlink="">
      <xdr:nvSpPr>
        <xdr:cNvPr id="116032" name="Text Box 5"/>
        <xdr:cNvSpPr txBox="1">
          <a:spLocks noChangeArrowheads="1"/>
        </xdr:cNvSpPr>
      </xdr:nvSpPr>
      <xdr:spPr bwMode="auto">
        <a:xfrm>
          <a:off x="5067300" y="9725025"/>
          <a:ext cx="76200" cy="27622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33"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66676</xdr:rowOff>
    </xdr:to>
    <xdr:sp macro="" textlink="">
      <xdr:nvSpPr>
        <xdr:cNvPr id="116034" name="Text Box 6"/>
        <xdr:cNvSpPr txBox="1">
          <a:spLocks noChangeArrowheads="1"/>
        </xdr:cNvSpPr>
      </xdr:nvSpPr>
      <xdr:spPr bwMode="auto">
        <a:xfrm>
          <a:off x="56388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35"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66676</xdr:rowOff>
    </xdr:to>
    <xdr:sp macro="" textlink="">
      <xdr:nvSpPr>
        <xdr:cNvPr id="116036" name="Text Box 6"/>
        <xdr:cNvSpPr txBox="1">
          <a:spLocks noChangeArrowheads="1"/>
        </xdr:cNvSpPr>
      </xdr:nvSpPr>
      <xdr:spPr bwMode="auto">
        <a:xfrm>
          <a:off x="56388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37"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38"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39"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40"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104776</xdr:rowOff>
    </xdr:to>
    <xdr:sp macro="" textlink="">
      <xdr:nvSpPr>
        <xdr:cNvPr id="116041" name="Text Box 5"/>
        <xdr:cNvSpPr txBox="1">
          <a:spLocks noChangeArrowheads="1"/>
        </xdr:cNvSpPr>
      </xdr:nvSpPr>
      <xdr:spPr bwMode="auto">
        <a:xfrm>
          <a:off x="5067300" y="8753475"/>
          <a:ext cx="76200" cy="2667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104776</xdr:rowOff>
    </xdr:to>
    <xdr:sp macro="" textlink="">
      <xdr:nvSpPr>
        <xdr:cNvPr id="116042" name="Text Box 5"/>
        <xdr:cNvSpPr txBox="1">
          <a:spLocks noChangeArrowheads="1"/>
        </xdr:cNvSpPr>
      </xdr:nvSpPr>
      <xdr:spPr bwMode="auto">
        <a:xfrm>
          <a:off x="5067300" y="8753475"/>
          <a:ext cx="76200" cy="26670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123826</xdr:rowOff>
    </xdr:to>
    <xdr:sp macro="" textlink="">
      <xdr:nvSpPr>
        <xdr:cNvPr id="116043" name="Text Box 5"/>
        <xdr:cNvSpPr txBox="1">
          <a:spLocks noChangeArrowheads="1"/>
        </xdr:cNvSpPr>
      </xdr:nvSpPr>
      <xdr:spPr bwMode="auto">
        <a:xfrm>
          <a:off x="5067300" y="7943850"/>
          <a:ext cx="76200" cy="2857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123826</xdr:rowOff>
    </xdr:to>
    <xdr:sp macro="" textlink="">
      <xdr:nvSpPr>
        <xdr:cNvPr id="116044" name="Text Box 5"/>
        <xdr:cNvSpPr txBox="1">
          <a:spLocks noChangeArrowheads="1"/>
        </xdr:cNvSpPr>
      </xdr:nvSpPr>
      <xdr:spPr bwMode="auto">
        <a:xfrm>
          <a:off x="5067300" y="7943850"/>
          <a:ext cx="76200" cy="285750"/>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45"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76200</xdr:colOff>
      <xdr:row>46</xdr:row>
      <xdr:rowOff>95250</xdr:rowOff>
    </xdr:to>
    <xdr:sp macro="" textlink="">
      <xdr:nvSpPr>
        <xdr:cNvPr id="116046" name="Text Box 6"/>
        <xdr:cNvSpPr txBox="1">
          <a:spLocks noChangeArrowheads="1"/>
        </xdr:cNvSpPr>
      </xdr:nvSpPr>
      <xdr:spPr bwMode="auto">
        <a:xfrm>
          <a:off x="56388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47"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76200</xdr:colOff>
      <xdr:row>46</xdr:row>
      <xdr:rowOff>95250</xdr:rowOff>
    </xdr:to>
    <xdr:sp macro="" textlink="">
      <xdr:nvSpPr>
        <xdr:cNvPr id="116048" name="Text Box 6"/>
        <xdr:cNvSpPr txBox="1">
          <a:spLocks noChangeArrowheads="1"/>
        </xdr:cNvSpPr>
      </xdr:nvSpPr>
      <xdr:spPr bwMode="auto">
        <a:xfrm>
          <a:off x="56388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49"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50"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51"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52"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133351</xdr:rowOff>
    </xdr:to>
    <xdr:sp macro="" textlink="">
      <xdr:nvSpPr>
        <xdr:cNvPr id="116053" name="Text Box 5"/>
        <xdr:cNvSpPr txBox="1">
          <a:spLocks noChangeArrowheads="1"/>
        </xdr:cNvSpPr>
      </xdr:nvSpPr>
      <xdr:spPr bwMode="auto">
        <a:xfrm>
          <a:off x="5067300" y="794385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133351</xdr:rowOff>
    </xdr:to>
    <xdr:sp macro="" textlink="">
      <xdr:nvSpPr>
        <xdr:cNvPr id="116054" name="Text Box 5"/>
        <xdr:cNvSpPr txBox="1">
          <a:spLocks noChangeArrowheads="1"/>
        </xdr:cNvSpPr>
      </xdr:nvSpPr>
      <xdr:spPr bwMode="auto">
        <a:xfrm>
          <a:off x="5067300" y="7943850"/>
          <a:ext cx="76200" cy="2952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55"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76200</xdr:colOff>
      <xdr:row>45</xdr:row>
      <xdr:rowOff>95249</xdr:rowOff>
    </xdr:to>
    <xdr:sp macro="" textlink="">
      <xdr:nvSpPr>
        <xdr:cNvPr id="116056" name="Text Box 6"/>
        <xdr:cNvSpPr txBox="1">
          <a:spLocks noChangeArrowheads="1"/>
        </xdr:cNvSpPr>
      </xdr:nvSpPr>
      <xdr:spPr bwMode="auto">
        <a:xfrm>
          <a:off x="56388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57"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76200</xdr:colOff>
      <xdr:row>45</xdr:row>
      <xdr:rowOff>95249</xdr:rowOff>
    </xdr:to>
    <xdr:sp macro="" textlink="">
      <xdr:nvSpPr>
        <xdr:cNvPr id="116058" name="Text Box 6"/>
        <xdr:cNvSpPr txBox="1">
          <a:spLocks noChangeArrowheads="1"/>
        </xdr:cNvSpPr>
      </xdr:nvSpPr>
      <xdr:spPr bwMode="auto">
        <a:xfrm>
          <a:off x="56388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59"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60"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61"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062"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63"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064"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65"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066"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67"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68"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69"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0"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1"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072"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3"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074"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5"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6"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7"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078"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79"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80"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81"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82"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83"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95250</xdr:rowOff>
    </xdr:to>
    <xdr:sp macro="" textlink="">
      <xdr:nvSpPr>
        <xdr:cNvPr id="116084" name="Text Box 5"/>
        <xdr:cNvSpPr txBox="1">
          <a:spLocks noChangeArrowheads="1"/>
        </xdr:cNvSpPr>
      </xdr:nvSpPr>
      <xdr:spPr bwMode="auto">
        <a:xfrm>
          <a:off x="5067300" y="8591550"/>
          <a:ext cx="85725" cy="257175"/>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85"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66676</xdr:rowOff>
    </xdr:to>
    <xdr:sp macro="" textlink="">
      <xdr:nvSpPr>
        <xdr:cNvPr id="116086" name="Text Box 6"/>
        <xdr:cNvSpPr txBox="1">
          <a:spLocks noChangeArrowheads="1"/>
        </xdr:cNvSpPr>
      </xdr:nvSpPr>
      <xdr:spPr bwMode="auto">
        <a:xfrm>
          <a:off x="56388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87"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4</xdr:col>
      <xdr:colOff>0</xdr:colOff>
      <xdr:row>47</xdr:row>
      <xdr:rowOff>0</xdr:rowOff>
    </xdr:from>
    <xdr:to>
      <xdr:col>4</xdr:col>
      <xdr:colOff>76200</xdr:colOff>
      <xdr:row>48</xdr:row>
      <xdr:rowOff>66676</xdr:rowOff>
    </xdr:to>
    <xdr:sp macro="" textlink="">
      <xdr:nvSpPr>
        <xdr:cNvPr id="116088" name="Text Box 6"/>
        <xdr:cNvSpPr txBox="1">
          <a:spLocks noChangeArrowheads="1"/>
        </xdr:cNvSpPr>
      </xdr:nvSpPr>
      <xdr:spPr bwMode="auto">
        <a:xfrm>
          <a:off x="56388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89"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90"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91"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66676</xdr:rowOff>
    </xdr:to>
    <xdr:sp macro="" textlink="">
      <xdr:nvSpPr>
        <xdr:cNvPr id="116092" name="Text Box 5"/>
        <xdr:cNvSpPr txBox="1">
          <a:spLocks noChangeArrowheads="1"/>
        </xdr:cNvSpPr>
      </xdr:nvSpPr>
      <xdr:spPr bwMode="auto">
        <a:xfrm>
          <a:off x="5067300" y="8753475"/>
          <a:ext cx="76200" cy="2286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104776</xdr:rowOff>
    </xdr:to>
    <xdr:sp macro="" textlink="">
      <xdr:nvSpPr>
        <xdr:cNvPr id="116093" name="Text Box 5"/>
        <xdr:cNvSpPr txBox="1">
          <a:spLocks noChangeArrowheads="1"/>
        </xdr:cNvSpPr>
      </xdr:nvSpPr>
      <xdr:spPr bwMode="auto">
        <a:xfrm>
          <a:off x="5067300" y="8753475"/>
          <a:ext cx="76200" cy="266700"/>
        </a:xfrm>
        <a:prstGeom prst="rect">
          <a:avLst/>
        </a:prstGeom>
        <a:noFill/>
        <a:ln w="9525">
          <a:noFill/>
          <a:miter lim="800000"/>
          <a:headEnd/>
          <a:tailEnd/>
        </a:ln>
      </xdr:spPr>
    </xdr:sp>
    <xdr:clientData/>
  </xdr:twoCellAnchor>
  <xdr:twoCellAnchor editAs="oneCell">
    <xdr:from>
      <xdr:col>3</xdr:col>
      <xdr:colOff>0</xdr:colOff>
      <xdr:row>47</xdr:row>
      <xdr:rowOff>0</xdr:rowOff>
    </xdr:from>
    <xdr:to>
      <xdr:col>3</xdr:col>
      <xdr:colOff>76200</xdr:colOff>
      <xdr:row>48</xdr:row>
      <xdr:rowOff>104776</xdr:rowOff>
    </xdr:to>
    <xdr:sp macro="" textlink="">
      <xdr:nvSpPr>
        <xdr:cNvPr id="116094" name="Text Box 5"/>
        <xdr:cNvSpPr txBox="1">
          <a:spLocks noChangeArrowheads="1"/>
        </xdr:cNvSpPr>
      </xdr:nvSpPr>
      <xdr:spPr bwMode="auto">
        <a:xfrm>
          <a:off x="5067300" y="8753475"/>
          <a:ext cx="76200" cy="26670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123826</xdr:rowOff>
    </xdr:to>
    <xdr:sp macro="" textlink="">
      <xdr:nvSpPr>
        <xdr:cNvPr id="116095" name="Text Box 5"/>
        <xdr:cNvSpPr txBox="1">
          <a:spLocks noChangeArrowheads="1"/>
        </xdr:cNvSpPr>
      </xdr:nvSpPr>
      <xdr:spPr bwMode="auto">
        <a:xfrm>
          <a:off x="5067300" y="7943850"/>
          <a:ext cx="76200" cy="2857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123826</xdr:rowOff>
    </xdr:to>
    <xdr:sp macro="" textlink="">
      <xdr:nvSpPr>
        <xdr:cNvPr id="116096" name="Text Box 5"/>
        <xdr:cNvSpPr txBox="1">
          <a:spLocks noChangeArrowheads="1"/>
        </xdr:cNvSpPr>
      </xdr:nvSpPr>
      <xdr:spPr bwMode="auto">
        <a:xfrm>
          <a:off x="5067300" y="7943850"/>
          <a:ext cx="76200" cy="285750"/>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97"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76200</xdr:colOff>
      <xdr:row>46</xdr:row>
      <xdr:rowOff>95250</xdr:rowOff>
    </xdr:to>
    <xdr:sp macro="" textlink="">
      <xdr:nvSpPr>
        <xdr:cNvPr id="116098" name="Text Box 6"/>
        <xdr:cNvSpPr txBox="1">
          <a:spLocks noChangeArrowheads="1"/>
        </xdr:cNvSpPr>
      </xdr:nvSpPr>
      <xdr:spPr bwMode="auto">
        <a:xfrm>
          <a:off x="56388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099"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76200</xdr:colOff>
      <xdr:row>46</xdr:row>
      <xdr:rowOff>95250</xdr:rowOff>
    </xdr:to>
    <xdr:sp macro="" textlink="">
      <xdr:nvSpPr>
        <xdr:cNvPr id="116100" name="Text Box 6"/>
        <xdr:cNvSpPr txBox="1">
          <a:spLocks noChangeArrowheads="1"/>
        </xdr:cNvSpPr>
      </xdr:nvSpPr>
      <xdr:spPr bwMode="auto">
        <a:xfrm>
          <a:off x="56388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101"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102"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103"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95250</xdr:rowOff>
    </xdr:to>
    <xdr:sp macro="" textlink="">
      <xdr:nvSpPr>
        <xdr:cNvPr id="116104" name="Text Box 5"/>
        <xdr:cNvSpPr txBox="1">
          <a:spLocks noChangeArrowheads="1"/>
        </xdr:cNvSpPr>
      </xdr:nvSpPr>
      <xdr:spPr bwMode="auto">
        <a:xfrm>
          <a:off x="5067300" y="8429625"/>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133351</xdr:rowOff>
    </xdr:to>
    <xdr:sp macro="" textlink="">
      <xdr:nvSpPr>
        <xdr:cNvPr id="116105" name="Text Box 5"/>
        <xdr:cNvSpPr txBox="1">
          <a:spLocks noChangeArrowheads="1"/>
        </xdr:cNvSpPr>
      </xdr:nvSpPr>
      <xdr:spPr bwMode="auto">
        <a:xfrm>
          <a:off x="5067300" y="794385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133351</xdr:rowOff>
    </xdr:to>
    <xdr:sp macro="" textlink="">
      <xdr:nvSpPr>
        <xdr:cNvPr id="116106" name="Text Box 5"/>
        <xdr:cNvSpPr txBox="1">
          <a:spLocks noChangeArrowheads="1"/>
        </xdr:cNvSpPr>
      </xdr:nvSpPr>
      <xdr:spPr bwMode="auto">
        <a:xfrm>
          <a:off x="5067300" y="7943850"/>
          <a:ext cx="76200" cy="2952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07"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76200</xdr:colOff>
      <xdr:row>45</xdr:row>
      <xdr:rowOff>95249</xdr:rowOff>
    </xdr:to>
    <xdr:sp macro="" textlink="">
      <xdr:nvSpPr>
        <xdr:cNvPr id="116108" name="Text Box 6"/>
        <xdr:cNvSpPr txBox="1">
          <a:spLocks noChangeArrowheads="1"/>
        </xdr:cNvSpPr>
      </xdr:nvSpPr>
      <xdr:spPr bwMode="auto">
        <a:xfrm>
          <a:off x="56388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09"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4</xdr:col>
      <xdr:colOff>0</xdr:colOff>
      <xdr:row>44</xdr:row>
      <xdr:rowOff>0</xdr:rowOff>
    </xdr:from>
    <xdr:to>
      <xdr:col>4</xdr:col>
      <xdr:colOff>76200</xdr:colOff>
      <xdr:row>45</xdr:row>
      <xdr:rowOff>95249</xdr:rowOff>
    </xdr:to>
    <xdr:sp macro="" textlink="">
      <xdr:nvSpPr>
        <xdr:cNvPr id="116110" name="Text Box 6"/>
        <xdr:cNvSpPr txBox="1">
          <a:spLocks noChangeArrowheads="1"/>
        </xdr:cNvSpPr>
      </xdr:nvSpPr>
      <xdr:spPr bwMode="auto">
        <a:xfrm>
          <a:off x="56388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11"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12"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13"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44</xdr:row>
      <xdr:rowOff>0</xdr:rowOff>
    </xdr:from>
    <xdr:to>
      <xdr:col>3</xdr:col>
      <xdr:colOff>76200</xdr:colOff>
      <xdr:row>45</xdr:row>
      <xdr:rowOff>95249</xdr:rowOff>
    </xdr:to>
    <xdr:sp macro="" textlink="">
      <xdr:nvSpPr>
        <xdr:cNvPr id="116114" name="Text Box 5"/>
        <xdr:cNvSpPr txBox="1">
          <a:spLocks noChangeArrowheads="1"/>
        </xdr:cNvSpPr>
      </xdr:nvSpPr>
      <xdr:spPr bwMode="auto">
        <a:xfrm>
          <a:off x="5067300" y="82677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15"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116"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17"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118"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19"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0"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1"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2"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3"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124"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5"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85725</xdr:colOff>
      <xdr:row>46</xdr:row>
      <xdr:rowOff>95250</xdr:rowOff>
    </xdr:to>
    <xdr:sp macro="" textlink="">
      <xdr:nvSpPr>
        <xdr:cNvPr id="116126" name="Text Box 6"/>
        <xdr:cNvSpPr txBox="1">
          <a:spLocks noChangeArrowheads="1"/>
        </xdr:cNvSpPr>
      </xdr:nvSpPr>
      <xdr:spPr bwMode="auto">
        <a:xfrm>
          <a:off x="56388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7"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8"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29"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85725</xdr:colOff>
      <xdr:row>46</xdr:row>
      <xdr:rowOff>95250</xdr:rowOff>
    </xdr:to>
    <xdr:sp macro="" textlink="">
      <xdr:nvSpPr>
        <xdr:cNvPr id="116130" name="Text Box 5"/>
        <xdr:cNvSpPr txBox="1">
          <a:spLocks noChangeArrowheads="1"/>
        </xdr:cNvSpPr>
      </xdr:nvSpPr>
      <xdr:spPr bwMode="auto">
        <a:xfrm>
          <a:off x="5067300" y="8429625"/>
          <a:ext cx="85725" cy="257175"/>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1"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2"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3"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4"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5"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twoCellAnchor editAs="oneCell">
    <xdr:from>
      <xdr:col>3</xdr:col>
      <xdr:colOff>0</xdr:colOff>
      <xdr:row>46</xdr:row>
      <xdr:rowOff>0</xdr:rowOff>
    </xdr:from>
    <xdr:to>
      <xdr:col>3</xdr:col>
      <xdr:colOff>85725</xdr:colOff>
      <xdr:row>47</xdr:row>
      <xdr:rowOff>85725</xdr:rowOff>
    </xdr:to>
    <xdr:sp macro="" textlink="">
      <xdr:nvSpPr>
        <xdr:cNvPr id="116136" name="Text Box 5"/>
        <xdr:cNvSpPr txBox="1">
          <a:spLocks noChangeArrowheads="1"/>
        </xdr:cNvSpPr>
      </xdr:nvSpPr>
      <xdr:spPr bwMode="auto">
        <a:xfrm>
          <a:off x="5067300" y="8591550"/>
          <a:ext cx="85725" cy="2476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1" tint="4.9989318521683403E-2"/>
  </sheetPr>
  <dimension ref="A2:N420"/>
  <sheetViews>
    <sheetView view="pageBreakPreview" topLeftCell="A22" zoomScale="80" zoomScaleNormal="115" zoomScaleSheetLayoutView="80" workbookViewId="0">
      <selection activeCell="C23" sqref="C23"/>
    </sheetView>
  </sheetViews>
  <sheetFormatPr defaultColWidth="9.109375" defaultRowHeight="13.2"/>
  <cols>
    <col min="1" max="1" width="21.44140625" style="11" customWidth="1"/>
    <col min="2" max="2" width="52.33203125" style="10" customWidth="1"/>
    <col min="3" max="6" width="15.88671875" style="10" customWidth="1"/>
    <col min="7" max="14" width="16.109375" style="10" bestFit="1" customWidth="1"/>
    <col min="15" max="16384" width="9.109375" style="10"/>
  </cols>
  <sheetData>
    <row r="2" spans="1:6" ht="15.6">
      <c r="F2" s="110" t="s">
        <v>55</v>
      </c>
    </row>
    <row r="3" spans="1:6" ht="9.75" customHeight="1">
      <c r="C3" s="132"/>
      <c r="D3" s="109"/>
      <c r="E3" s="109"/>
      <c r="F3" s="109"/>
    </row>
    <row r="4" spans="1:6">
      <c r="C4" s="133"/>
      <c r="D4" s="182" t="s">
        <v>56</v>
      </c>
      <c r="E4" s="182"/>
      <c r="F4" s="182"/>
    </row>
    <row r="6" spans="1:6" ht="15.6">
      <c r="F6" s="110" t="s">
        <v>57</v>
      </c>
    </row>
    <row r="7" spans="1:6" ht="15.6">
      <c r="D7" s="183" t="s">
        <v>58</v>
      </c>
      <c r="E7" s="183"/>
      <c r="F7" s="183"/>
    </row>
    <row r="10" spans="1:6" ht="26.25" customHeight="1">
      <c r="A10" s="194"/>
      <c r="B10" s="194"/>
      <c r="C10" s="194"/>
      <c r="D10" s="194"/>
      <c r="E10" s="194"/>
      <c r="F10" s="194"/>
    </row>
    <row r="12" spans="1:6" ht="27.75" customHeight="1">
      <c r="A12" s="123" t="s">
        <v>0</v>
      </c>
      <c r="B12" s="181" t="s">
        <v>119</v>
      </c>
      <c r="C12" s="181"/>
      <c r="D12" s="181"/>
      <c r="E12" s="181"/>
      <c r="F12" s="181"/>
    </row>
    <row r="13" spans="1:6" ht="27.75" customHeight="1">
      <c r="A13" s="123" t="s">
        <v>1</v>
      </c>
      <c r="B13" s="181" t="s">
        <v>119</v>
      </c>
      <c r="C13" s="181"/>
      <c r="D13" s="181"/>
      <c r="E13" s="181"/>
      <c r="F13" s="181"/>
    </row>
    <row r="14" spans="1:6">
      <c r="A14" s="11" t="s">
        <v>2</v>
      </c>
      <c r="B14" s="91" t="s">
        <v>120</v>
      </c>
      <c r="C14" s="12"/>
      <c r="D14" s="12"/>
      <c r="E14" s="12"/>
      <c r="F14" s="12"/>
    </row>
    <row r="15" spans="1:6">
      <c r="A15" s="11" t="s">
        <v>3</v>
      </c>
      <c r="B15" s="91" t="s">
        <v>118</v>
      </c>
      <c r="C15" s="12"/>
      <c r="D15" s="12"/>
      <c r="E15" s="12"/>
      <c r="F15" s="12"/>
    </row>
    <row r="16" spans="1:6">
      <c r="B16" s="96"/>
    </row>
    <row r="17" spans="1:6">
      <c r="B17" s="96"/>
    </row>
    <row r="18" spans="1:6">
      <c r="B18" s="96"/>
    </row>
    <row r="19" spans="1:6">
      <c r="C19" s="49" t="s">
        <v>121</v>
      </c>
      <c r="D19" s="49"/>
      <c r="E19" s="49"/>
      <c r="F19" s="49"/>
    </row>
    <row r="20" spans="1:6" ht="13.8" thickBot="1"/>
    <row r="21" spans="1:6" ht="32.25" customHeight="1">
      <c r="A21" s="186" t="s">
        <v>50</v>
      </c>
      <c r="B21" s="188" t="s">
        <v>1</v>
      </c>
      <c r="C21" s="190" t="s">
        <v>126</v>
      </c>
      <c r="D21" s="190" t="s">
        <v>127</v>
      </c>
      <c r="E21" s="190" t="s">
        <v>128</v>
      </c>
      <c r="F21" s="190" t="s">
        <v>129</v>
      </c>
    </row>
    <row r="22" spans="1:6" ht="32.25" customHeight="1">
      <c r="A22" s="187"/>
      <c r="B22" s="189"/>
      <c r="C22" s="191"/>
      <c r="D22" s="191"/>
      <c r="E22" s="191"/>
      <c r="F22" s="191"/>
    </row>
    <row r="23" spans="1:6" ht="39.6">
      <c r="A23" s="97">
        <v>1</v>
      </c>
      <c r="B23" s="104" t="str">
        <f>B13</f>
        <v>„Mežmalas ielas (daļas) rekonstrukcija ar gājēju ietvi, veloceliņu, ielu apgaismojumu un lietus ūdens kanalizāciju A/C A7 – Zālītes (Mežamalas iela), Krustkalni, Ķekavas pag., Ķekavas nov”</v>
      </c>
      <c r="C23" s="98"/>
      <c r="D23" s="98"/>
      <c r="E23" s="98"/>
      <c r="F23" s="98"/>
    </row>
    <row r="24" spans="1:6">
      <c r="A24" s="192" t="s">
        <v>9</v>
      </c>
      <c r="B24" s="193"/>
      <c r="C24" s="100">
        <f>SUM(C23:C23)</f>
        <v>0</v>
      </c>
      <c r="D24" s="100">
        <f>SUM(D23:D23)</f>
        <v>0</v>
      </c>
      <c r="E24" s="100">
        <f>SUM(E23:E23)</f>
        <v>0</v>
      </c>
      <c r="F24" s="100">
        <f>SUM(F23:F23)</f>
        <v>0</v>
      </c>
    </row>
    <row r="25" spans="1:6">
      <c r="A25" s="192"/>
      <c r="B25" s="193"/>
      <c r="C25" s="100"/>
      <c r="D25" s="100"/>
      <c r="E25" s="100"/>
      <c r="F25" s="100"/>
    </row>
    <row r="26" spans="1:6">
      <c r="A26" s="195" t="s">
        <v>51</v>
      </c>
      <c r="B26" s="196"/>
      <c r="C26" s="102">
        <f>ROUND((C24)*0.02,2)</f>
        <v>0</v>
      </c>
      <c r="D26" s="102">
        <f>ROUND((D24)*0.02,2)</f>
        <v>0</v>
      </c>
      <c r="E26" s="102">
        <f>ROUND((E24)*0.02,2)</f>
        <v>0</v>
      </c>
      <c r="F26" s="102">
        <f>ROUND((F24)*0.02,2)</f>
        <v>0</v>
      </c>
    </row>
    <row r="27" spans="1:6">
      <c r="A27" s="200" t="s">
        <v>20</v>
      </c>
      <c r="B27" s="201"/>
      <c r="C27" s="106">
        <f>ROUND((C26+C24)*21%,2)</f>
        <v>0</v>
      </c>
      <c r="D27" s="106">
        <f>ROUND((D26+D24)*21%,2)</f>
        <v>0</v>
      </c>
      <c r="E27" s="106">
        <f>ROUND((E26+E24)*21%,2)</f>
        <v>0</v>
      </c>
      <c r="F27" s="106">
        <f>ROUND((F26+F24)*21%,2)</f>
        <v>0</v>
      </c>
    </row>
    <row r="28" spans="1:6">
      <c r="A28" s="192"/>
      <c r="B28" s="193"/>
      <c r="C28" s="100"/>
      <c r="D28" s="100"/>
      <c r="E28" s="100"/>
      <c r="F28" s="100"/>
    </row>
    <row r="29" spans="1:6">
      <c r="A29" s="192" t="s">
        <v>52</v>
      </c>
      <c r="B29" s="193"/>
      <c r="C29" s="100">
        <f>SUM(C24:C27)</f>
        <v>0</v>
      </c>
      <c r="D29" s="100">
        <f>SUM(D24:D27)</f>
        <v>0</v>
      </c>
      <c r="E29" s="100">
        <f>SUM(E24:E27)</f>
        <v>0</v>
      </c>
      <c r="F29" s="100">
        <f>SUM(F24:F27)</f>
        <v>0</v>
      </c>
    </row>
    <row r="30" spans="1:6">
      <c r="A30" s="192"/>
      <c r="B30" s="193"/>
      <c r="C30" s="100"/>
      <c r="D30" s="100"/>
      <c r="E30" s="100"/>
      <c r="F30" s="100"/>
    </row>
    <row r="31" spans="1:6">
      <c r="A31" s="184" t="s">
        <v>53</v>
      </c>
      <c r="B31" s="185"/>
      <c r="C31" s="100"/>
      <c r="D31" s="100"/>
      <c r="E31" s="100"/>
      <c r="F31" s="100"/>
    </row>
    <row r="32" spans="1:6">
      <c r="A32" s="195" t="s">
        <v>62</v>
      </c>
      <c r="B32" s="196"/>
      <c r="C32" s="102">
        <f>ROUND(C29*0.02,2)</f>
        <v>0</v>
      </c>
      <c r="D32" s="102">
        <f>ROUND(D29*0.02,2)</f>
        <v>0</v>
      </c>
      <c r="E32" s="102">
        <f>ROUND(E29*0.02,2)</f>
        <v>0</v>
      </c>
      <c r="F32" s="102">
        <f>ROUND(F29*0.02,2)</f>
        <v>0</v>
      </c>
    </row>
    <row r="33" spans="1:6">
      <c r="A33" s="195" t="s">
        <v>63</v>
      </c>
      <c r="B33" s="196"/>
      <c r="C33" s="102">
        <f>ROUND(C29*0.006,2)</f>
        <v>0</v>
      </c>
      <c r="D33" s="102">
        <f>ROUND(D29*0.006,2)</f>
        <v>0</v>
      </c>
      <c r="E33" s="102">
        <f>ROUND(E29*0.006,2)</f>
        <v>0</v>
      </c>
      <c r="F33" s="102">
        <f>ROUND(F29*0.006,2)</f>
        <v>0</v>
      </c>
    </row>
    <row r="34" spans="1:6">
      <c r="A34" s="195" t="s">
        <v>54</v>
      </c>
      <c r="B34" s="196"/>
      <c r="C34" s="102">
        <v>0</v>
      </c>
      <c r="D34" s="102">
        <v>0</v>
      </c>
      <c r="E34" s="102">
        <v>0</v>
      </c>
      <c r="F34" s="102">
        <v>0</v>
      </c>
    </row>
    <row r="35" spans="1:6" ht="13.8" thickBot="1">
      <c r="A35" s="197" t="s">
        <v>9</v>
      </c>
      <c r="B35" s="198"/>
      <c r="C35" s="107">
        <f>SUM(C29:C34)</f>
        <v>0</v>
      </c>
      <c r="D35" s="107">
        <f>SUM(D29:D34)</f>
        <v>0</v>
      </c>
      <c r="E35" s="107">
        <f>SUM(E29:E34)</f>
        <v>0</v>
      </c>
      <c r="F35" s="107">
        <f>SUM(F29:F34)</f>
        <v>0</v>
      </c>
    </row>
    <row r="36" spans="1:6" ht="51" customHeight="1"/>
    <row r="37" spans="1:6" ht="39.6">
      <c r="A37" s="26" t="s">
        <v>21</v>
      </c>
      <c r="B37" s="18"/>
      <c r="C37" s="10" t="s">
        <v>19</v>
      </c>
    </row>
    <row r="38" spans="1:6">
      <c r="B38" s="19" t="s">
        <v>10</v>
      </c>
    </row>
    <row r="39" spans="1:6" ht="27" customHeight="1">
      <c r="A39" s="199" t="s">
        <v>22</v>
      </c>
      <c r="B39" s="13"/>
    </row>
    <row r="40" spans="1:6">
      <c r="A40" s="199"/>
      <c r="B40" s="20"/>
      <c r="C40" s="10" t="s">
        <v>23</v>
      </c>
    </row>
    <row r="41" spans="1:6">
      <c r="B41" s="19" t="s">
        <v>10</v>
      </c>
    </row>
    <row r="42" spans="1:6">
      <c r="B42" s="21"/>
    </row>
    <row r="43" spans="1:6">
      <c r="B43" s="21"/>
      <c r="C43" s="103"/>
      <c r="D43" s="103"/>
      <c r="E43" s="103"/>
      <c r="F43" s="103"/>
    </row>
    <row r="44" spans="1:6">
      <c r="A44" s="10"/>
    </row>
    <row r="404" spans="1:14">
      <c r="A404" s="10"/>
      <c r="G404" s="13"/>
      <c r="H404" s="13"/>
      <c r="I404" s="13"/>
      <c r="J404" s="13"/>
      <c r="K404" s="13"/>
      <c r="L404" s="13"/>
      <c r="M404" s="13"/>
      <c r="N404" s="13"/>
    </row>
    <row r="405" spans="1:14">
      <c r="A405" s="10"/>
      <c r="G405" s="13"/>
      <c r="H405" s="13"/>
      <c r="I405" s="13"/>
      <c r="J405" s="13"/>
      <c r="K405" s="13"/>
      <c r="L405" s="13"/>
      <c r="M405" s="13"/>
      <c r="N405" s="13"/>
    </row>
    <row r="416" spans="1:14" s="11" customFormat="1" ht="3.75" customHeight="1">
      <c r="B416" s="10"/>
      <c r="C416" s="10"/>
      <c r="D416" s="10"/>
      <c r="E416" s="10"/>
      <c r="F416" s="10"/>
      <c r="G416" s="10"/>
      <c r="H416" s="10"/>
      <c r="I416" s="10"/>
      <c r="J416" s="10"/>
      <c r="K416" s="10"/>
      <c r="L416" s="10"/>
      <c r="M416" s="10"/>
      <c r="N416" s="10"/>
    </row>
    <row r="420" spans="2:14" s="11" customFormat="1" ht="4.5" customHeight="1">
      <c r="B420" s="10"/>
      <c r="C420" s="10"/>
      <c r="D420" s="10"/>
      <c r="E420" s="10"/>
      <c r="F420" s="10"/>
      <c r="G420" s="10"/>
      <c r="H420" s="10"/>
      <c r="I420" s="10"/>
      <c r="J420" s="10"/>
      <c r="K420" s="10"/>
      <c r="L420" s="10"/>
      <c r="M420" s="10"/>
      <c r="N420" s="10"/>
    </row>
  </sheetData>
  <mergeCells count="24">
    <mergeCell ref="A32:B32"/>
    <mergeCell ref="A34:B34"/>
    <mergeCell ref="A35:B35"/>
    <mergeCell ref="A39:A40"/>
    <mergeCell ref="A26:B26"/>
    <mergeCell ref="A27:B27"/>
    <mergeCell ref="A28:B28"/>
    <mergeCell ref="A29:B29"/>
    <mergeCell ref="A30:B30"/>
    <mergeCell ref="A33:B33"/>
    <mergeCell ref="B13:F13"/>
    <mergeCell ref="B12:F12"/>
    <mergeCell ref="D4:F4"/>
    <mergeCell ref="D7:F7"/>
    <mergeCell ref="A31:B31"/>
    <mergeCell ref="A21:A22"/>
    <mergeCell ref="B21:B22"/>
    <mergeCell ref="C21:C22"/>
    <mergeCell ref="A24:B24"/>
    <mergeCell ref="A10:F10"/>
    <mergeCell ref="A25:B25"/>
    <mergeCell ref="D21:D22"/>
    <mergeCell ref="E21:E22"/>
    <mergeCell ref="F21:F22"/>
  </mergeCells>
  <pageMargins left="0.47244094488188981" right="0.35433070866141736" top="0.74803149606299213" bottom="0.74803149606299213" header="0.31496062992125984" footer="0.31496062992125984"/>
  <pageSetup paperSize="9" scale="69" firstPageNumber="3" orientation="portrait" useFirstPageNumber="1" r:id="rId1"/>
  <headerFooter>
    <oddHeader>&amp;R&amp;"Times New Roman,Regular"PROJEKTS 3</oddHeader>
    <oddFooter>&amp;R&amp;"Times New Roman,Regular"&amp;P</oddFooter>
  </headerFooter>
  <rowBreaks count="1" manualBreakCount="1">
    <brk id="44" max="3" man="1"/>
  </rowBreaks>
</worksheet>
</file>

<file path=xl/worksheets/sheet2.xml><?xml version="1.0" encoding="utf-8"?>
<worksheet xmlns="http://schemas.openxmlformats.org/spreadsheetml/2006/main" xmlns:r="http://schemas.openxmlformats.org/officeDocument/2006/relationships">
  <sheetPr>
    <tabColor theme="1" tint="4.9989318521683403E-2"/>
  </sheetPr>
  <dimension ref="A2:M410"/>
  <sheetViews>
    <sheetView tabSelected="1" view="pageBreakPreview" zoomScale="70" zoomScaleNormal="115" zoomScaleSheetLayoutView="70" workbookViewId="0">
      <selection activeCell="C27" sqref="C27"/>
    </sheetView>
  </sheetViews>
  <sheetFormatPr defaultColWidth="9.109375" defaultRowHeight="13.2"/>
  <cols>
    <col min="1" max="1" width="14.88671875" style="10" customWidth="1"/>
    <col min="2" max="2" width="21.44140625" style="11" customWidth="1"/>
    <col min="3" max="3" width="52.33203125" style="10" customWidth="1"/>
    <col min="4" max="4" width="21.5546875" style="10" bestFit="1" customWidth="1"/>
    <col min="5" max="5" width="29.33203125" style="10" bestFit="1" customWidth="1"/>
    <col min="6" max="13" width="16.109375" style="10" bestFit="1" customWidth="1"/>
    <col min="14" max="16384" width="9.109375" style="10"/>
  </cols>
  <sheetData>
    <row r="2" spans="1:5" ht="15.6">
      <c r="E2" s="110" t="s">
        <v>55</v>
      </c>
    </row>
    <row r="3" spans="1:5" ht="9.75" customHeight="1">
      <c r="D3" s="109"/>
      <c r="E3" s="109"/>
    </row>
    <row r="4" spans="1:5">
      <c r="D4" s="182" t="s">
        <v>56</v>
      </c>
      <c r="E4" s="182"/>
    </row>
    <row r="6" spans="1:5" ht="15.6">
      <c r="E6" s="110" t="s">
        <v>57</v>
      </c>
    </row>
    <row r="7" spans="1:5" ht="15.6">
      <c r="E7" s="110" t="s">
        <v>58</v>
      </c>
    </row>
    <row r="8" spans="1:5" ht="15.6">
      <c r="E8" s="110"/>
    </row>
    <row r="9" spans="1:5" ht="26.25" customHeight="1">
      <c r="A9" s="194" t="s">
        <v>47</v>
      </c>
      <c r="B9" s="194"/>
      <c r="C9" s="194"/>
      <c r="D9" s="194"/>
      <c r="E9" s="194"/>
    </row>
    <row r="11" spans="1:5" ht="26.25" customHeight="1">
      <c r="B11" s="123" t="s">
        <v>0</v>
      </c>
      <c r="C11" s="203" t="str">
        <f>Pasutitaja_Buvniecibas_kopt!B12</f>
        <v>„Mežmalas ielas (daļas) rekonstrukcija ar gājēju ietvi, veloceliņu, ielu apgaismojumu un lietus ūdens kanalizāciju A/C A7 – Zālītes (Mežamalas iela), Krustkalni, Ķekavas pag., Ķekavas nov”</v>
      </c>
      <c r="D11" s="203"/>
      <c r="E11" s="203"/>
    </row>
    <row r="12" spans="1:5" ht="26.25" customHeight="1">
      <c r="B12" s="123" t="s">
        <v>1</v>
      </c>
      <c r="C12" s="202" t="str">
        <f>Pasutitaja_Buvniecibas_kopt!B13</f>
        <v>„Mežmalas ielas (daļas) rekonstrukcija ar gājēju ietvi, veloceliņu, ielu apgaismojumu un lietus ūdens kanalizāciju A/C A7 – Zālītes (Mežamalas iela), Krustkalni, Ķekavas pag., Ķekavas nov”</v>
      </c>
      <c r="D12" s="202"/>
      <c r="E12" s="202"/>
    </row>
    <row r="13" spans="1:5">
      <c r="B13" s="11" t="s">
        <v>2</v>
      </c>
      <c r="C13" s="12" t="str">
        <f>Pasutitaja_Buvniecibas_kopt!B14</f>
        <v>Mežmalas iela</v>
      </c>
      <c r="D13" s="12"/>
    </row>
    <row r="14" spans="1:5">
      <c r="B14" s="11" t="s">
        <v>3</v>
      </c>
      <c r="C14" s="5" t="str">
        <f>Pasutitaja_Buvniecibas_kopt!B15</f>
        <v>Ietves izbūve</v>
      </c>
      <c r="D14" s="12"/>
    </row>
    <row r="15" spans="1:5">
      <c r="C15" s="96"/>
    </row>
    <row r="16" spans="1:5">
      <c r="D16" s="49"/>
    </row>
    <row r="17" spans="2:5" ht="16.2" thickBot="1">
      <c r="B17" s="124" t="s">
        <v>122</v>
      </c>
    </row>
    <row r="18" spans="2:5" ht="32.25" customHeight="1">
      <c r="B18" s="186" t="s">
        <v>50</v>
      </c>
      <c r="C18" s="188" t="s">
        <v>1</v>
      </c>
      <c r="D18" s="190" t="s">
        <v>198</v>
      </c>
    </row>
    <row r="19" spans="2:5" ht="32.25" customHeight="1">
      <c r="B19" s="187"/>
      <c r="C19" s="189"/>
      <c r="D19" s="191"/>
    </row>
    <row r="20" spans="2:5" ht="39.6">
      <c r="B20" s="97">
        <v>1</v>
      </c>
      <c r="C20" s="104" t="str">
        <f>Pasutitaja_Buvniecibas_kopt!B23</f>
        <v>„Mežmalas ielas (daļas) rekonstrukcija ar gājēju ietvi, veloceliņu, ielu apgaismojumu un lietus ūdens kanalizāciju A/C A7 – Zālītes (Mežamalas iela), Krustkalni, Ķekavas pag., Ķekavas nov”</v>
      </c>
      <c r="D20" s="98"/>
      <c r="E20" s="99"/>
    </row>
    <row r="21" spans="2:5">
      <c r="B21" s="192" t="s">
        <v>9</v>
      </c>
      <c r="C21" s="193"/>
      <c r="D21" s="100">
        <f>SUM(D20:D20)</f>
        <v>0</v>
      </c>
      <c r="E21" s="101"/>
    </row>
    <row r="22" spans="2:5">
      <c r="B22" s="192"/>
      <c r="C22" s="193"/>
      <c r="D22" s="100"/>
      <c r="E22" s="101"/>
    </row>
    <row r="23" spans="2:5">
      <c r="B23" s="200" t="s">
        <v>20</v>
      </c>
      <c r="C23" s="201"/>
      <c r="D23" s="102">
        <f>ROUND(D20*0.21,2)</f>
        <v>0</v>
      </c>
      <c r="E23" s="101"/>
    </row>
    <row r="24" spans="2:5" ht="13.8" thickBot="1">
      <c r="B24" s="197"/>
      <c r="C24" s="198"/>
      <c r="D24" s="105"/>
      <c r="E24" s="101"/>
    </row>
    <row r="25" spans="2:5">
      <c r="B25" s="130"/>
      <c r="C25" s="130"/>
      <c r="D25" s="131"/>
      <c r="E25" s="101"/>
    </row>
    <row r="26" spans="2:5">
      <c r="B26" s="130"/>
      <c r="C26" s="130"/>
      <c r="D26" s="131"/>
      <c r="E26" s="101"/>
    </row>
    <row r="27" spans="2:5" ht="39.6">
      <c r="B27" s="26" t="s">
        <v>176</v>
      </c>
      <c r="C27" s="18"/>
      <c r="D27" s="10" t="s">
        <v>177</v>
      </c>
    </row>
    <row r="28" spans="2:5">
      <c r="C28" s="19" t="s">
        <v>10</v>
      </c>
    </row>
    <row r="29" spans="2:5" ht="27" customHeight="1">
      <c r="B29" s="199" t="s">
        <v>179</v>
      </c>
      <c r="C29" s="13"/>
    </row>
    <row r="30" spans="2:5">
      <c r="B30" s="199"/>
      <c r="C30" s="20"/>
      <c r="D30" s="10" t="s">
        <v>178</v>
      </c>
    </row>
    <row r="31" spans="2:5">
      <c r="C31" s="19" t="s">
        <v>10</v>
      </c>
    </row>
    <row r="32" spans="2:5">
      <c r="C32" s="21"/>
    </row>
    <row r="33" spans="1:4">
      <c r="A33" s="103"/>
      <c r="C33" s="21"/>
      <c r="D33" s="103"/>
    </row>
    <row r="34" spans="1:4">
      <c r="B34" s="10"/>
    </row>
    <row r="394" spans="2:13">
      <c r="B394" s="10"/>
      <c r="E394" s="13"/>
      <c r="F394" s="13"/>
      <c r="G394" s="13"/>
      <c r="H394" s="13"/>
      <c r="I394" s="13"/>
      <c r="J394" s="13"/>
      <c r="K394" s="13"/>
      <c r="L394" s="13"/>
      <c r="M394" s="13"/>
    </row>
    <row r="395" spans="2:13">
      <c r="B395" s="10"/>
      <c r="E395" s="13"/>
      <c r="F395" s="13"/>
      <c r="G395" s="13"/>
      <c r="H395" s="13"/>
      <c r="I395" s="13"/>
      <c r="J395" s="13"/>
      <c r="K395" s="13"/>
      <c r="L395" s="13"/>
      <c r="M395" s="13"/>
    </row>
    <row r="406" spans="3:13" s="11" customFormat="1" ht="3.75" customHeight="1">
      <c r="C406" s="10"/>
      <c r="D406" s="10"/>
      <c r="E406" s="10"/>
      <c r="F406" s="10"/>
      <c r="G406" s="10"/>
      <c r="H406" s="10"/>
      <c r="I406" s="10"/>
      <c r="J406" s="10"/>
      <c r="K406" s="10"/>
      <c r="L406" s="10"/>
      <c r="M406" s="10"/>
    </row>
    <row r="410" spans="3:13" s="11" customFormat="1" ht="4.5" customHeight="1">
      <c r="C410" s="10"/>
      <c r="D410" s="10"/>
      <c r="E410" s="10"/>
      <c r="F410" s="10"/>
      <c r="G410" s="10"/>
      <c r="H410" s="10"/>
      <c r="I410" s="10"/>
      <c r="J410" s="10"/>
      <c r="K410" s="10"/>
      <c r="L410" s="10"/>
      <c r="M410" s="10"/>
    </row>
  </sheetData>
  <mergeCells count="12">
    <mergeCell ref="D4:E4"/>
    <mergeCell ref="A9:E9"/>
    <mergeCell ref="B29:B30"/>
    <mergeCell ref="B22:C22"/>
    <mergeCell ref="B23:C23"/>
    <mergeCell ref="B24:C24"/>
    <mergeCell ref="B18:B19"/>
    <mergeCell ref="C18:C19"/>
    <mergeCell ref="D18:D19"/>
    <mergeCell ref="B21:C21"/>
    <mergeCell ref="C12:E12"/>
    <mergeCell ref="C11:E11"/>
  </mergeCells>
  <pageMargins left="0.47244094488188981" right="0.35433070866141736" top="0.74803149606299213" bottom="0.74803149606299213" header="0.31496062992125984" footer="0.31496062992125984"/>
  <pageSetup paperSize="9" scale="69" firstPageNumber="4" orientation="portrait" useFirstPageNumber="1" r:id="rId1"/>
  <headerFooter>
    <oddHeader>&amp;R&amp;"Times New Roman,Regular"PROJEKTS 3</oddHeader>
    <oddFooter>&amp;R&amp;"Times New Roman,Regular"&amp;P</oddFooter>
  </headerFooter>
  <rowBreaks count="1" manualBreakCount="1">
    <brk id="34" min="1" max="4" man="1"/>
  </rowBreaks>
</worksheet>
</file>

<file path=xl/worksheets/sheet3.xml><?xml version="1.0" encoding="utf-8"?>
<worksheet xmlns="http://schemas.openxmlformats.org/spreadsheetml/2006/main" xmlns:r="http://schemas.openxmlformats.org/officeDocument/2006/relationships">
  <sheetPr>
    <tabColor theme="1" tint="4.9989318521683403E-2"/>
  </sheetPr>
  <dimension ref="A1:Q405"/>
  <sheetViews>
    <sheetView view="pageBreakPreview" zoomScaleNormal="115" zoomScaleSheetLayoutView="100" workbookViewId="0">
      <selection activeCell="F19" sqref="F19:F20"/>
    </sheetView>
  </sheetViews>
  <sheetFormatPr defaultColWidth="9.109375" defaultRowHeight="13.2"/>
  <cols>
    <col min="1" max="1" width="17.44140625" style="11" customWidth="1"/>
    <col min="2" max="2" width="12" style="11" customWidth="1"/>
    <col min="3" max="3" width="40" style="10" customWidth="1"/>
    <col min="4" max="4" width="21.5546875" style="10" bestFit="1" customWidth="1"/>
    <col min="5" max="5" width="11.33203125" style="13" bestFit="1" customWidth="1"/>
    <col min="6" max="6" width="11" style="10" customWidth="1"/>
    <col min="7" max="7" width="10.5546875" style="10" customWidth="1"/>
    <col min="8" max="8" width="13" style="10" customWidth="1"/>
    <col min="9" max="9" width="29.33203125" style="10" bestFit="1" customWidth="1"/>
    <col min="10" max="17" width="16.109375" style="10" bestFit="1" customWidth="1"/>
    <col min="18" max="16384" width="9.109375" style="10"/>
  </cols>
  <sheetData>
    <row r="1" spans="1:9" ht="26.25" customHeight="1">
      <c r="A1" s="194" t="s">
        <v>48</v>
      </c>
      <c r="B1" s="194"/>
      <c r="C1" s="194"/>
      <c r="D1" s="194"/>
      <c r="E1" s="194"/>
      <c r="F1" s="194"/>
      <c r="G1" s="194"/>
      <c r="H1" s="194"/>
    </row>
    <row r="3" spans="1:9" ht="26.25" customHeight="1">
      <c r="A3" s="123" t="s">
        <v>0</v>
      </c>
      <c r="B3" s="203" t="str">
        <f>Pasutitaja_Buvniecibas_kopt!B12</f>
        <v>„Mežmalas ielas (daļas) rekonstrukcija ar gājēju ietvi, veloceliņu, ielu apgaismojumu un lietus ūdens kanalizāciju A/C A7 – Zālītes (Mežamalas iela), Krustkalni, Ķekavas pag., Ķekavas nov”</v>
      </c>
      <c r="C3" s="203"/>
      <c r="D3" s="203"/>
      <c r="E3" s="203"/>
      <c r="F3" s="203"/>
      <c r="G3" s="203"/>
      <c r="H3" s="203"/>
    </row>
    <row r="4" spans="1:9" ht="26.25" customHeight="1">
      <c r="A4" s="123" t="s">
        <v>1</v>
      </c>
      <c r="B4" s="202" t="str">
        <f>Pasutitaja_Buvniecibas_kopt!B13</f>
        <v>„Mežmalas ielas (daļas) rekonstrukcija ar gājēju ietvi, veloceliņu, ielu apgaismojumu un lietus ūdens kanalizāciju A/C A7 – Zālītes (Mežamalas iela), Krustkalni, Ķekavas pag., Ķekavas nov”</v>
      </c>
      <c r="C4" s="202"/>
      <c r="D4" s="202"/>
      <c r="E4" s="202"/>
      <c r="F4" s="202"/>
      <c r="G4" s="202"/>
      <c r="H4" s="202"/>
    </row>
    <row r="5" spans="1:9">
      <c r="A5" s="11" t="s">
        <v>2</v>
      </c>
      <c r="B5" s="12" t="str">
        <f>Pasutitaja_Buvniecibas_kopt!B14</f>
        <v>Mežmalas iela</v>
      </c>
      <c r="D5" s="12"/>
      <c r="E5" s="12"/>
    </row>
    <row r="6" spans="1:9">
      <c r="A6" s="11" t="s">
        <v>3</v>
      </c>
      <c r="B6" s="5" t="str">
        <f>Pasutitaja_Buvniecibas_kopt!B15</f>
        <v>Ietves izbūve</v>
      </c>
      <c r="D6" s="12" t="s">
        <v>122</v>
      </c>
      <c r="E6" s="12"/>
      <c r="F6" s="12"/>
      <c r="G6" s="12"/>
    </row>
    <row r="7" spans="1:9">
      <c r="C7" s="108" t="s">
        <v>204</v>
      </c>
      <c r="D7" s="112">
        <f>D20</f>
        <v>0</v>
      </c>
      <c r="E7" s="112"/>
      <c r="F7" s="112"/>
      <c r="G7" s="112"/>
    </row>
    <row r="8" spans="1:9">
      <c r="C8" s="108" t="s">
        <v>60</v>
      </c>
      <c r="D8" s="112">
        <f>H15</f>
        <v>0</v>
      </c>
      <c r="E8" s="112"/>
      <c r="F8" s="112"/>
      <c r="G8" s="112"/>
    </row>
    <row r="9" spans="1:9">
      <c r="C9" s="108"/>
      <c r="D9" s="12"/>
      <c r="E9" s="12"/>
    </row>
    <row r="10" spans="1:9" ht="16.2" thickBot="1">
      <c r="A10" s="124" t="s">
        <v>122</v>
      </c>
    </row>
    <row r="11" spans="1:9" ht="32.25" customHeight="1">
      <c r="A11" s="186" t="s">
        <v>11</v>
      </c>
      <c r="B11" s="188" t="s">
        <v>59</v>
      </c>
      <c r="C11" s="188" t="s">
        <v>12</v>
      </c>
      <c r="D11" s="188" t="s">
        <v>200</v>
      </c>
      <c r="E11" s="188" t="s">
        <v>16</v>
      </c>
      <c r="F11" s="188"/>
      <c r="G11" s="188"/>
      <c r="H11" s="190" t="s">
        <v>45</v>
      </c>
    </row>
    <row r="12" spans="1:9" ht="32.25" customHeight="1">
      <c r="A12" s="187"/>
      <c r="B12" s="189"/>
      <c r="C12" s="189"/>
      <c r="D12" s="189"/>
      <c r="E12" s="180" t="s">
        <v>201</v>
      </c>
      <c r="F12" s="180" t="s">
        <v>202</v>
      </c>
      <c r="G12" s="180" t="s">
        <v>203</v>
      </c>
      <c r="H12" s="191"/>
    </row>
    <row r="13" spans="1:9">
      <c r="A13" s="14" t="s">
        <v>14</v>
      </c>
      <c r="B13" s="129">
        <v>2112</v>
      </c>
      <c r="C13" s="15" t="str">
        <f>B6</f>
        <v>Ietves izbūve</v>
      </c>
      <c r="D13" s="92"/>
      <c r="E13" s="40"/>
      <c r="F13" s="43"/>
      <c r="G13" s="43"/>
      <c r="H13" s="44"/>
      <c r="I13" s="16"/>
    </row>
    <row r="14" spans="1:9">
      <c r="A14" s="14" t="s">
        <v>13</v>
      </c>
      <c r="B14" s="129">
        <v>221404</v>
      </c>
      <c r="C14" s="93" t="str">
        <f>ELT_apgaismojums_1.karta!D6</f>
        <v>ELT apgaismojuma tīklu rekonstrukcija</v>
      </c>
      <c r="D14" s="40"/>
      <c r="E14" s="23"/>
      <c r="F14" s="24"/>
      <c r="G14" s="24"/>
      <c r="H14" s="25"/>
    </row>
    <row r="15" spans="1:9" ht="13.8" thickBot="1">
      <c r="A15" s="197" t="s">
        <v>9</v>
      </c>
      <c r="B15" s="198"/>
      <c r="C15" s="198"/>
      <c r="D15" s="113">
        <f>SUM(D13:D14)</f>
        <v>0</v>
      </c>
      <c r="E15" s="113">
        <f>SUM(E13:E14)</f>
        <v>0</v>
      </c>
      <c r="F15" s="113">
        <f>SUM(F13:F14)</f>
        <v>0</v>
      </c>
      <c r="G15" s="113">
        <f>SUM(G13:G14)</f>
        <v>0</v>
      </c>
      <c r="H15" s="105">
        <f>SUM(H13:H14)</f>
        <v>0</v>
      </c>
    </row>
    <row r="16" spans="1:9" ht="12.75" customHeight="1">
      <c r="A16" s="204" t="s">
        <v>183</v>
      </c>
      <c r="B16" s="205"/>
      <c r="C16" s="206"/>
      <c r="D16" s="94">
        <f>ROUND(D15*0.07,2)</f>
        <v>0</v>
      </c>
      <c r="E16" s="17"/>
    </row>
    <row r="17" spans="1:17" ht="12.75" customHeight="1">
      <c r="A17" s="215" t="s">
        <v>49</v>
      </c>
      <c r="B17" s="216"/>
      <c r="C17" s="217"/>
      <c r="D17" s="94"/>
      <c r="E17" s="17"/>
    </row>
    <row r="18" spans="1:17">
      <c r="A18" s="207" t="s">
        <v>184</v>
      </c>
      <c r="B18" s="208"/>
      <c r="C18" s="209"/>
      <c r="D18" s="95">
        <f>ROUND(D15*0.08,2)</f>
        <v>0</v>
      </c>
      <c r="E18" s="17"/>
    </row>
    <row r="19" spans="1:17">
      <c r="A19" s="210" t="s">
        <v>17</v>
      </c>
      <c r="B19" s="211"/>
      <c r="C19" s="208"/>
      <c r="D19" s="95">
        <f>ROUND(E15*0.2409,2)</f>
        <v>0</v>
      </c>
      <c r="E19" s="17"/>
      <c r="G19" s="11"/>
    </row>
    <row r="20" spans="1:17" ht="13.8" thickBot="1">
      <c r="A20" s="212" t="s">
        <v>46</v>
      </c>
      <c r="B20" s="213"/>
      <c r="C20" s="214"/>
      <c r="D20" s="22">
        <f>SUM(D15:D19)</f>
        <v>0</v>
      </c>
    </row>
    <row r="23" spans="1:17" s="13" customFormat="1" ht="27" customHeight="1">
      <c r="A23" s="199" t="s">
        <v>180</v>
      </c>
      <c r="B23" s="199"/>
      <c r="C23" s="20"/>
      <c r="D23" s="10" t="s">
        <v>182</v>
      </c>
      <c r="F23" s="10"/>
      <c r="G23" s="10"/>
      <c r="H23" s="10"/>
      <c r="I23" s="10"/>
      <c r="J23" s="10"/>
      <c r="K23" s="10"/>
      <c r="L23" s="10"/>
      <c r="M23" s="10"/>
      <c r="N23" s="10"/>
      <c r="O23" s="10"/>
      <c r="P23" s="10"/>
      <c r="Q23" s="10"/>
    </row>
    <row r="24" spans="1:17">
      <c r="C24" s="19" t="s">
        <v>10</v>
      </c>
    </row>
    <row r="25" spans="1:17" s="13" customFormat="1" ht="27" customHeight="1">
      <c r="A25" s="199" t="s">
        <v>181</v>
      </c>
      <c r="B25" s="199"/>
      <c r="C25" s="20"/>
      <c r="D25" s="10" t="s">
        <v>182</v>
      </c>
      <c r="F25" s="10"/>
      <c r="G25" s="10"/>
      <c r="H25" s="10"/>
      <c r="I25" s="10"/>
      <c r="J25" s="10"/>
      <c r="K25" s="10"/>
      <c r="L25" s="10"/>
      <c r="M25" s="10"/>
      <c r="N25" s="10"/>
      <c r="O25" s="10"/>
      <c r="P25" s="10"/>
      <c r="Q25" s="10"/>
    </row>
    <row r="26" spans="1:17" s="13" customFormat="1">
      <c r="A26" s="111"/>
      <c r="B26" s="75"/>
      <c r="C26" s="19" t="s">
        <v>10</v>
      </c>
      <c r="D26" s="10"/>
      <c r="F26" s="10"/>
      <c r="G26" s="10"/>
      <c r="H26" s="10"/>
      <c r="I26" s="10"/>
      <c r="J26" s="10"/>
      <c r="K26" s="10"/>
      <c r="L26" s="10"/>
      <c r="M26" s="10"/>
      <c r="N26" s="10"/>
      <c r="O26" s="10"/>
      <c r="P26" s="10"/>
      <c r="Q26" s="10"/>
    </row>
    <row r="27" spans="1:17" s="13" customFormat="1">
      <c r="A27" s="11"/>
      <c r="B27" s="11"/>
      <c r="F27" s="10"/>
      <c r="G27" s="10"/>
      <c r="H27" s="10"/>
      <c r="I27" s="10"/>
      <c r="J27" s="10"/>
      <c r="K27" s="10"/>
      <c r="L27" s="10"/>
      <c r="M27" s="10"/>
      <c r="N27" s="10"/>
      <c r="O27" s="10"/>
      <c r="P27" s="10"/>
      <c r="Q27" s="10"/>
    </row>
    <row r="28" spans="1:17" s="13" customFormat="1">
      <c r="A28" s="11"/>
      <c r="B28" s="11"/>
      <c r="C28" s="21"/>
      <c r="D28" s="10"/>
      <c r="F28" s="10"/>
      <c r="G28" s="10"/>
      <c r="H28" s="10"/>
      <c r="I28" s="10"/>
      <c r="J28" s="10"/>
      <c r="K28" s="10"/>
      <c r="L28" s="10"/>
      <c r="M28" s="10"/>
      <c r="N28" s="10"/>
      <c r="O28" s="10"/>
      <c r="P28" s="10"/>
      <c r="Q28" s="10"/>
    </row>
    <row r="389" spans="1:17">
      <c r="A389" s="10"/>
      <c r="B389" s="10"/>
      <c r="E389" s="10"/>
      <c r="F389" s="13"/>
      <c r="G389" s="13"/>
      <c r="H389" s="13"/>
      <c r="I389" s="13"/>
      <c r="J389" s="13"/>
      <c r="K389" s="13"/>
      <c r="L389" s="13"/>
      <c r="M389" s="13"/>
      <c r="N389" s="13"/>
      <c r="O389" s="13"/>
      <c r="P389" s="13"/>
      <c r="Q389" s="13"/>
    </row>
    <row r="390" spans="1:17">
      <c r="A390" s="10"/>
      <c r="B390" s="10"/>
      <c r="E390" s="10"/>
      <c r="F390" s="13"/>
      <c r="G390" s="13"/>
      <c r="H390" s="13"/>
      <c r="I390" s="13"/>
      <c r="J390" s="13"/>
      <c r="K390" s="13"/>
      <c r="L390" s="13"/>
      <c r="M390" s="13"/>
      <c r="N390" s="13"/>
      <c r="O390" s="13"/>
      <c r="P390" s="13"/>
      <c r="Q390" s="13"/>
    </row>
    <row r="401" spans="3:17" s="11" customFormat="1" ht="3.75" customHeight="1">
      <c r="C401" s="10"/>
      <c r="D401" s="10"/>
      <c r="E401" s="13"/>
      <c r="F401" s="10"/>
      <c r="G401" s="10"/>
      <c r="H401" s="10"/>
      <c r="I401" s="10"/>
      <c r="J401" s="10"/>
      <c r="K401" s="10"/>
      <c r="L401" s="10"/>
      <c r="M401" s="10"/>
      <c r="N401" s="10"/>
      <c r="O401" s="10"/>
      <c r="P401" s="10"/>
      <c r="Q401" s="10"/>
    </row>
    <row r="405" spans="3:17" s="11" customFormat="1" ht="4.5" customHeight="1">
      <c r="C405" s="10"/>
      <c r="D405" s="10"/>
      <c r="E405" s="13"/>
      <c r="F405" s="10"/>
      <c r="G405" s="10"/>
      <c r="H405" s="10"/>
      <c r="I405" s="10"/>
      <c r="J405" s="10"/>
      <c r="K405" s="10"/>
      <c r="L405" s="10"/>
      <c r="M405" s="10"/>
      <c r="N405" s="10"/>
      <c r="O405" s="10"/>
      <c r="P405" s="10"/>
      <c r="Q405" s="10"/>
    </row>
  </sheetData>
  <mergeCells count="17">
    <mergeCell ref="A1:H1"/>
    <mergeCell ref="A11:A12"/>
    <mergeCell ref="C11:C12"/>
    <mergeCell ref="D11:D12"/>
    <mergeCell ref="E11:G11"/>
    <mergeCell ref="H11:H12"/>
    <mergeCell ref="B11:B12"/>
    <mergeCell ref="B4:H4"/>
    <mergeCell ref="B3:H3"/>
    <mergeCell ref="A23:B23"/>
    <mergeCell ref="A25:B25"/>
    <mergeCell ref="A15:C15"/>
    <mergeCell ref="A16:C16"/>
    <mergeCell ref="A18:C18"/>
    <mergeCell ref="A19:C19"/>
    <mergeCell ref="A20:C20"/>
    <mergeCell ref="A17:C17"/>
  </mergeCells>
  <pageMargins left="0.47244094488188981" right="0.35433070866141736" top="0.74803149606299213" bottom="0.74803149606299213" header="0.31496062992125984" footer="0.31496062992125984"/>
  <pageSetup paperSize="9" scale="70" firstPageNumber="5" orientation="portrait" useFirstPageNumber="1" r:id="rId1"/>
  <headerFooter>
    <oddHeader>&amp;R&amp;"Times New Roman,Regular"PROJEKTS 3</oddHeader>
    <oddFooter>&amp;R&amp;P</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sheetPr>
    <tabColor rgb="FFFF0000"/>
  </sheetPr>
  <dimension ref="A1:P57"/>
  <sheetViews>
    <sheetView view="pageBreakPreview" zoomScale="80" zoomScaleNormal="100" zoomScaleSheetLayoutView="80" workbookViewId="0">
      <pane ySplit="11" topLeftCell="A12" activePane="bottomLeft" state="frozen"/>
      <selection pane="bottomLeft" activeCell="D3" sqref="D3:P3"/>
    </sheetView>
  </sheetViews>
  <sheetFormatPr defaultColWidth="9.109375" defaultRowHeight="13.2"/>
  <cols>
    <col min="1" max="1" width="6.44140625" style="1" customWidth="1"/>
    <col min="2" max="2" width="8.44140625" style="1" customWidth="1"/>
    <col min="3" max="3" width="72.33203125" style="3" customWidth="1"/>
    <col min="4" max="4" width="7.33203125" style="1" customWidth="1"/>
    <col min="5" max="5" width="8.88671875" style="1" customWidth="1"/>
    <col min="6" max="6" width="6.5546875" style="2" customWidth="1"/>
    <col min="7" max="7" width="11.44140625" style="2" customWidth="1"/>
    <col min="8" max="8" width="9.44140625" style="2" customWidth="1"/>
    <col min="9" max="9" width="9.109375" style="2" customWidth="1"/>
    <col min="10" max="10" width="20.77734375" style="1" customWidth="1"/>
    <col min="11" max="11" width="9.6640625" style="1" customWidth="1"/>
    <col min="12" max="12" width="10" style="1" customWidth="1"/>
    <col min="13" max="13" width="12.33203125" style="1" customWidth="1"/>
    <col min="14" max="14" width="9" style="1" customWidth="1"/>
    <col min="15" max="15" width="16.44140625" style="1" customWidth="1"/>
    <col min="16" max="16" width="8.88671875" style="1" customWidth="1"/>
    <col min="17" max="17" width="16.109375" style="1" bestFit="1" customWidth="1"/>
    <col min="18" max="19" width="14.6640625" style="1" customWidth="1"/>
    <col min="20" max="16384" width="9.109375" style="1"/>
  </cols>
  <sheetData>
    <row r="1" spans="1:16" ht="17.399999999999999">
      <c r="A1" s="218" t="s">
        <v>124</v>
      </c>
      <c r="B1" s="218"/>
      <c r="C1" s="218"/>
      <c r="D1" s="218"/>
      <c r="E1" s="218"/>
      <c r="F1" s="218"/>
      <c r="G1" s="218"/>
      <c r="H1" s="218"/>
      <c r="I1" s="218"/>
      <c r="J1" s="218"/>
      <c r="K1" s="218"/>
      <c r="L1" s="218"/>
      <c r="M1" s="218"/>
      <c r="N1" s="218"/>
      <c r="O1" s="218"/>
      <c r="P1" s="218"/>
    </row>
    <row r="2" spans="1:16">
      <c r="C2" s="4" t="s">
        <v>125</v>
      </c>
    </row>
    <row r="3" spans="1:16" ht="25.5" customHeight="1">
      <c r="C3" s="168" t="s">
        <v>0</v>
      </c>
      <c r="D3" s="203" t="str">
        <f>Pasutitaja_Buvniecibas_kopt!B12</f>
        <v>„Mežmalas ielas (daļas) rekonstrukcija ar gājēju ietvi, veloceliņu, ielu apgaismojumu un lietus ūdens kanalizāciju A/C A7 – Zālītes (Mežamalas iela), Krustkalni, Ķekavas pag., Ķekavas nov”</v>
      </c>
      <c r="E3" s="203"/>
      <c r="F3" s="203"/>
      <c r="G3" s="203"/>
      <c r="H3" s="203"/>
      <c r="I3" s="203"/>
      <c r="J3" s="203"/>
      <c r="K3" s="203"/>
      <c r="L3" s="203"/>
      <c r="M3" s="203"/>
      <c r="N3" s="203"/>
      <c r="O3" s="203"/>
      <c r="P3" s="203"/>
    </row>
    <row r="4" spans="1:16" ht="25.5" customHeight="1">
      <c r="C4" s="168" t="s">
        <v>1</v>
      </c>
      <c r="D4" s="202" t="str">
        <f>Pasutitaja_Buvniecibas_kopt!B13</f>
        <v>„Mežmalas ielas (daļas) rekonstrukcija ar gājēju ietvi, veloceliņu, ielu apgaismojumu un lietus ūdens kanalizāciju A/C A7 – Zālītes (Mežamalas iela), Krustkalni, Ķekavas pag., Ķekavas nov”</v>
      </c>
      <c r="E4" s="202"/>
      <c r="F4" s="202"/>
      <c r="G4" s="202"/>
      <c r="H4" s="202"/>
      <c r="I4" s="202"/>
      <c r="J4" s="202"/>
      <c r="K4" s="202"/>
      <c r="L4" s="202"/>
      <c r="M4" s="202"/>
      <c r="N4" s="202"/>
      <c r="O4" s="202"/>
      <c r="P4" s="202"/>
    </row>
    <row r="5" spans="1:16">
      <c r="C5" s="3" t="s">
        <v>2</v>
      </c>
      <c r="D5" s="12" t="str">
        <f>Pasutitaja_Buvniecibas_kopt!B14</f>
        <v>Mežmalas iela</v>
      </c>
      <c r="E5" s="5"/>
      <c r="F5" s="5"/>
      <c r="G5" s="5"/>
      <c r="H5" s="5"/>
      <c r="I5" s="5"/>
      <c r="J5" s="5"/>
      <c r="K5" s="5"/>
      <c r="L5" s="5"/>
      <c r="M5" s="5"/>
      <c r="N5" s="5"/>
      <c r="O5" s="5"/>
      <c r="P5" s="5"/>
    </row>
    <row r="6" spans="1:16">
      <c r="C6" s="3" t="s">
        <v>3</v>
      </c>
      <c r="D6" s="5" t="str">
        <f>Pasutitaja_Buvniecibas_kopt!B15</f>
        <v>Ietves izbūve</v>
      </c>
      <c r="E6" s="5"/>
      <c r="F6" s="5"/>
      <c r="G6" s="5"/>
      <c r="H6" s="5"/>
      <c r="I6" s="5"/>
      <c r="J6" s="5"/>
      <c r="K6" s="5"/>
      <c r="L6" s="5"/>
      <c r="M6" s="5"/>
      <c r="N6" s="5"/>
      <c r="O6" s="5"/>
      <c r="P6" s="5"/>
    </row>
    <row r="7" spans="1:16">
      <c r="N7" s="76" t="s">
        <v>42</v>
      </c>
      <c r="O7" s="77">
        <f>P51</f>
        <v>0</v>
      </c>
      <c r="P7" s="49" t="s">
        <v>197</v>
      </c>
    </row>
    <row r="8" spans="1:16">
      <c r="N8" s="49"/>
      <c r="O8" s="49"/>
      <c r="P8" s="49"/>
    </row>
    <row r="9" spans="1:16" ht="16.2" thickBot="1">
      <c r="A9" s="124" t="s">
        <v>122</v>
      </c>
    </row>
    <row r="10" spans="1:16">
      <c r="A10" s="231" t="s">
        <v>15</v>
      </c>
      <c r="B10" s="233" t="s">
        <v>59</v>
      </c>
      <c r="C10" s="236" t="s">
        <v>3</v>
      </c>
      <c r="D10" s="236" t="s">
        <v>7</v>
      </c>
      <c r="E10" s="239" t="s">
        <v>4</v>
      </c>
      <c r="F10" s="219" t="s">
        <v>5</v>
      </c>
      <c r="G10" s="220"/>
      <c r="H10" s="220"/>
      <c r="I10" s="220"/>
      <c r="J10" s="220"/>
      <c r="K10" s="221"/>
      <c r="L10" s="219" t="s">
        <v>8</v>
      </c>
      <c r="M10" s="220"/>
      <c r="N10" s="220"/>
      <c r="O10" s="220"/>
      <c r="P10" s="221"/>
    </row>
    <row r="11" spans="1:16" ht="42.75" customHeight="1" thickBot="1">
      <c r="A11" s="232"/>
      <c r="B11" s="234"/>
      <c r="C11" s="237"/>
      <c r="D11" s="237"/>
      <c r="E11" s="240"/>
      <c r="F11" s="7" t="s">
        <v>6</v>
      </c>
      <c r="G11" s="178" t="s">
        <v>191</v>
      </c>
      <c r="H11" s="178" t="s">
        <v>192</v>
      </c>
      <c r="I11" s="178" t="s">
        <v>193</v>
      </c>
      <c r="J11" s="178" t="s">
        <v>194</v>
      </c>
      <c r="K11" s="179" t="s">
        <v>195</v>
      </c>
      <c r="L11" s="7" t="s">
        <v>61</v>
      </c>
      <c r="M11" s="178" t="s">
        <v>192</v>
      </c>
      <c r="N11" s="178" t="s">
        <v>193</v>
      </c>
      <c r="O11" s="178" t="s">
        <v>194</v>
      </c>
      <c r="P11" s="179" t="s">
        <v>196</v>
      </c>
    </row>
    <row r="12" spans="1:16" ht="26.4">
      <c r="A12" s="164" t="s">
        <v>106</v>
      </c>
      <c r="B12" s="165" t="s">
        <v>111</v>
      </c>
      <c r="C12" s="42" t="s">
        <v>105</v>
      </c>
      <c r="D12" s="121"/>
      <c r="E12" s="122"/>
      <c r="F12" s="166"/>
      <c r="G12" s="121"/>
      <c r="H12" s="121"/>
      <c r="I12" s="121"/>
      <c r="J12" s="121"/>
      <c r="K12" s="122"/>
      <c r="L12" s="166"/>
      <c r="M12" s="121"/>
      <c r="N12" s="121"/>
      <c r="O12" s="121"/>
      <c r="P12" s="122"/>
    </row>
    <row r="13" spans="1:16" ht="39" customHeight="1">
      <c r="A13" s="37">
        <f>A12+0.1</f>
        <v>1.1000000000000001</v>
      </c>
      <c r="B13" s="134" t="s">
        <v>111</v>
      </c>
      <c r="C13" s="135" t="s">
        <v>64</v>
      </c>
      <c r="D13" s="28" t="s">
        <v>65</v>
      </c>
      <c r="E13" s="38">
        <v>1</v>
      </c>
      <c r="F13" s="136"/>
      <c r="G13" s="28"/>
      <c r="H13" s="28"/>
      <c r="I13" s="28"/>
      <c r="J13" s="28"/>
      <c r="K13" s="38">
        <f>SUM(H13+I13+J13)</f>
        <v>0</v>
      </c>
      <c r="L13" s="136">
        <f>E13*F13</f>
        <v>0</v>
      </c>
      <c r="M13" s="28">
        <f>E13*H13</f>
        <v>0</v>
      </c>
      <c r="N13" s="28">
        <f>E13*I13</f>
        <v>0</v>
      </c>
      <c r="O13" s="28">
        <f>E13*J13</f>
        <v>0</v>
      </c>
      <c r="P13" s="137">
        <f>ROUND(SUM(M13:O13),2)</f>
        <v>0</v>
      </c>
    </row>
    <row r="14" spans="1:16" ht="26.4">
      <c r="A14" s="37">
        <f>A13+0.1</f>
        <v>1.2000000000000002</v>
      </c>
      <c r="B14" s="134" t="s">
        <v>111</v>
      </c>
      <c r="C14" s="138" t="s">
        <v>66</v>
      </c>
      <c r="D14" s="28" t="s">
        <v>67</v>
      </c>
      <c r="E14" s="38">
        <v>1</v>
      </c>
      <c r="F14" s="136"/>
      <c r="G14" s="28"/>
      <c r="H14" s="28"/>
      <c r="I14" s="28"/>
      <c r="J14" s="28"/>
      <c r="K14" s="38">
        <f>SUM(H14+I14+J14)</f>
        <v>0</v>
      </c>
      <c r="L14" s="136">
        <f>ROUND(F14*E14,2)</f>
        <v>0</v>
      </c>
      <c r="M14" s="28">
        <f>ROUND(IF(H14&gt;0,H14*E14,0),2)</f>
        <v>0</v>
      </c>
      <c r="N14" s="28">
        <f>ROUND(IF(I14&gt;0,I14*E14,0),2)</f>
        <v>0</v>
      </c>
      <c r="O14" s="28">
        <f>ROUND(IF(J14&gt;0,J14*E14,0),2)</f>
        <v>0</v>
      </c>
      <c r="P14" s="137">
        <f>ROUND(SUM(M14:O14),2)</f>
        <v>0</v>
      </c>
    </row>
    <row r="15" spans="1:16" ht="26.4">
      <c r="A15" s="37">
        <f>A14+0.1</f>
        <v>1.3000000000000003</v>
      </c>
      <c r="B15" s="134" t="s">
        <v>111</v>
      </c>
      <c r="C15" s="138" t="s">
        <v>68</v>
      </c>
      <c r="D15" s="28" t="s">
        <v>65</v>
      </c>
      <c r="E15" s="38">
        <v>1</v>
      </c>
      <c r="F15" s="136"/>
      <c r="G15" s="28"/>
      <c r="H15" s="28"/>
      <c r="I15" s="28"/>
      <c r="J15" s="28"/>
      <c r="K15" s="38">
        <f>SUM(H15+I15+J15)</f>
        <v>0</v>
      </c>
      <c r="L15" s="136">
        <f>E15*F15</f>
        <v>0</v>
      </c>
      <c r="M15" s="28">
        <f>E15*H15</f>
        <v>0</v>
      </c>
      <c r="N15" s="28">
        <f>E15*I15</f>
        <v>0</v>
      </c>
      <c r="O15" s="28">
        <f>E15*J15</f>
        <v>0</v>
      </c>
      <c r="P15" s="137">
        <f>ROUND(SUM(M15:O15),2)</f>
        <v>0</v>
      </c>
    </row>
    <row r="16" spans="1:16" ht="26.4">
      <c r="A16" s="37">
        <f>A15+0.1</f>
        <v>1.4000000000000004</v>
      </c>
      <c r="B16" s="134" t="s">
        <v>111</v>
      </c>
      <c r="C16" s="138" t="s">
        <v>69</v>
      </c>
      <c r="D16" s="28" t="s">
        <v>70</v>
      </c>
      <c r="E16" s="38">
        <v>180</v>
      </c>
      <c r="F16" s="136"/>
      <c r="G16" s="28"/>
      <c r="H16" s="139"/>
      <c r="I16" s="28"/>
      <c r="J16" s="28"/>
      <c r="K16" s="140">
        <f>SUM(H16+I16+J16)</f>
        <v>0</v>
      </c>
      <c r="L16" s="136">
        <f>ROUND(F16*E15,2)</f>
        <v>0</v>
      </c>
      <c r="M16" s="139">
        <f>ROUND(IF(H16&gt;0,H16*E15,0),2)</f>
        <v>0</v>
      </c>
      <c r="N16" s="28">
        <f>ROUND(IF(I16&gt;0,I16*E15,0),2)</f>
        <v>0</v>
      </c>
      <c r="O16" s="28">
        <f>ROUND(IF(J16&gt;0,J16*E15,0),2)</f>
        <v>0</v>
      </c>
      <c r="P16" s="137">
        <f>ROUND(SUM(M16:O16),2)</f>
        <v>0</v>
      </c>
    </row>
    <row r="17" spans="1:16" ht="26.4">
      <c r="A17" s="141"/>
      <c r="B17" s="134" t="s">
        <v>111</v>
      </c>
      <c r="C17" s="138" t="s">
        <v>71</v>
      </c>
      <c r="D17" s="28" t="s">
        <v>67</v>
      </c>
      <c r="E17" s="38">
        <v>12</v>
      </c>
      <c r="F17" s="136"/>
      <c r="G17" s="28"/>
      <c r="H17" s="139"/>
      <c r="I17" s="28"/>
      <c r="J17" s="28"/>
      <c r="K17" s="140">
        <f>SUM(H17+I17+J17)</f>
        <v>0</v>
      </c>
      <c r="L17" s="136">
        <f>ROUND(F17*E16,2)</f>
        <v>0</v>
      </c>
      <c r="M17" s="139">
        <f>ROUND(IF(H17&gt;0,H17*E16,0),2)</f>
        <v>0</v>
      </c>
      <c r="N17" s="28">
        <f>ROUND(IF(I17&gt;0,I17*E16,0),2)</f>
        <v>0</v>
      </c>
      <c r="O17" s="28">
        <f>ROUND(IF(J17&gt;0,J17*E16,0),2)</f>
        <v>0</v>
      </c>
      <c r="P17" s="137">
        <f>ROUND(SUM(M17:O17),2)</f>
        <v>0</v>
      </c>
    </row>
    <row r="18" spans="1:16" ht="26.4">
      <c r="A18" s="141" t="s">
        <v>107</v>
      </c>
      <c r="B18" s="134" t="s">
        <v>112</v>
      </c>
      <c r="C18" s="142" t="s">
        <v>72</v>
      </c>
      <c r="D18" s="143"/>
      <c r="E18" s="144"/>
      <c r="F18" s="136"/>
      <c r="G18" s="28"/>
      <c r="H18" s="139"/>
      <c r="I18" s="28"/>
      <c r="J18" s="28"/>
      <c r="K18" s="140"/>
      <c r="L18" s="136"/>
      <c r="M18" s="139"/>
      <c r="N18" s="28"/>
      <c r="O18" s="28"/>
      <c r="P18" s="137"/>
    </row>
    <row r="19" spans="1:16" ht="26.4">
      <c r="A19" s="37">
        <f t="shared" ref="A19:A27" si="0">A18+0.1</f>
        <v>2.1</v>
      </c>
      <c r="B19" s="134" t="s">
        <v>112</v>
      </c>
      <c r="C19" s="138" t="s">
        <v>73</v>
      </c>
      <c r="D19" s="28" t="s">
        <v>74</v>
      </c>
      <c r="E19" s="145">
        <f>(604+600)*1.2</f>
        <v>1444.8</v>
      </c>
      <c r="F19" s="136"/>
      <c r="G19" s="28"/>
      <c r="H19" s="28"/>
      <c r="I19" s="28"/>
      <c r="J19" s="28"/>
      <c r="K19" s="38">
        <f>SUM(I19+H19+J19)</f>
        <v>0</v>
      </c>
      <c r="L19" s="136">
        <f>ROUND(F19*E19,2)</f>
        <v>0</v>
      </c>
      <c r="M19" s="28">
        <f>ROUND(IF(H19&gt;0,H19*E19,0),2)</f>
        <v>0</v>
      </c>
      <c r="N19" s="28">
        <f>ROUND(IF(I19&gt;0,I19*E19,0),2)</f>
        <v>0</v>
      </c>
      <c r="O19" s="28">
        <f>ROUND(IF(J19&gt;0,J19*E19,0),2)</f>
        <v>0</v>
      </c>
      <c r="P19" s="137">
        <f>ROUND(SUM(M19:O19),2)</f>
        <v>0</v>
      </c>
    </row>
    <row r="20" spans="1:16" ht="26.4">
      <c r="A20" s="37">
        <f t="shared" si="0"/>
        <v>2.2000000000000002</v>
      </c>
      <c r="B20" s="134" t="s">
        <v>112</v>
      </c>
      <c r="C20" s="138" t="s">
        <v>75</v>
      </c>
      <c r="D20" s="28" t="s">
        <v>67</v>
      </c>
      <c r="E20" s="38">
        <v>7</v>
      </c>
      <c r="F20" s="136"/>
      <c r="G20" s="28"/>
      <c r="H20" s="28"/>
      <c r="I20" s="28"/>
      <c r="J20" s="28"/>
      <c r="K20" s="38">
        <f>SUM(I20+H20+J20)</f>
        <v>0</v>
      </c>
      <c r="L20" s="136">
        <f>ROUND(F20*E20,2)</f>
        <v>0</v>
      </c>
      <c r="M20" s="28">
        <f>ROUND(IF(H20&gt;0,H20*E20,0),2)</f>
        <v>0</v>
      </c>
      <c r="N20" s="28">
        <f>ROUND(IF(I20&gt;0,I20*E20,0),2)</f>
        <v>0</v>
      </c>
      <c r="O20" s="28">
        <f>ROUND(IF(J20&gt;0,J20*E20,0),2)</f>
        <v>0</v>
      </c>
      <c r="P20" s="137">
        <f>ROUND(SUM(M20:O20),2)</f>
        <v>0</v>
      </c>
    </row>
    <row r="21" spans="1:16" ht="12.75" customHeight="1">
      <c r="A21" s="37">
        <f t="shared" si="0"/>
        <v>2.3000000000000003</v>
      </c>
      <c r="B21" s="134" t="s">
        <v>112</v>
      </c>
      <c r="C21" s="138" t="s">
        <v>76</v>
      </c>
      <c r="D21" s="28" t="s">
        <v>70</v>
      </c>
      <c r="E21" s="38">
        <v>24</v>
      </c>
      <c r="F21" s="136"/>
      <c r="G21" s="28"/>
      <c r="H21" s="28"/>
      <c r="I21" s="28"/>
      <c r="J21" s="28"/>
      <c r="K21" s="38">
        <f>SUM(H21+I21+J21)</f>
        <v>0</v>
      </c>
      <c r="L21" s="136">
        <f>ROUND(F21*E21,2)</f>
        <v>0</v>
      </c>
      <c r="M21" s="28">
        <f>ROUND(IF(H21&gt;0,H21*E21,0),2)</f>
        <v>0</v>
      </c>
      <c r="N21" s="28">
        <f>ROUND(IF(I21&gt;0,I21*E21,0),2)</f>
        <v>0</v>
      </c>
      <c r="O21" s="28">
        <f>ROUND(IF(J21&gt;0,J21*E21,0),2)</f>
        <v>0</v>
      </c>
      <c r="P21" s="137">
        <f>ROUND(SUM(M21:O21),2)</f>
        <v>0</v>
      </c>
    </row>
    <row r="22" spans="1:16" ht="26.4">
      <c r="A22" s="37">
        <f t="shared" si="0"/>
        <v>2.4000000000000004</v>
      </c>
      <c r="B22" s="134" t="s">
        <v>112</v>
      </c>
      <c r="C22" s="138" t="s">
        <v>77</v>
      </c>
      <c r="D22" s="28" t="s">
        <v>74</v>
      </c>
      <c r="E22" s="38">
        <v>20</v>
      </c>
      <c r="F22" s="136"/>
      <c r="G22" s="28"/>
      <c r="H22" s="28"/>
      <c r="I22" s="28"/>
      <c r="J22" s="28"/>
      <c r="K22" s="38">
        <f>SUM(H22+I22+J22)</f>
        <v>0</v>
      </c>
      <c r="L22" s="136">
        <f>ROUND(F22*E22,2)</f>
        <v>0</v>
      </c>
      <c r="M22" s="28">
        <f>ROUND(IF(H22&gt;0,H22*E22,0),2)</f>
        <v>0</v>
      </c>
      <c r="N22" s="28">
        <f>ROUND(IF(I22&gt;0,I22*E22,0),2)</f>
        <v>0</v>
      </c>
      <c r="O22" s="28">
        <f>ROUND(IF(J22&gt;0,J22*E22,0),2)</f>
        <v>0</v>
      </c>
      <c r="P22" s="38">
        <f>ROUND(SUM(M22:O22),2)</f>
        <v>0</v>
      </c>
    </row>
    <row r="23" spans="1:16" ht="26.4">
      <c r="A23" s="37">
        <f t="shared" si="0"/>
        <v>2.5000000000000004</v>
      </c>
      <c r="B23" s="134" t="s">
        <v>112</v>
      </c>
      <c r="C23" s="138" t="s">
        <v>78</v>
      </c>
      <c r="D23" s="28" t="s">
        <v>70</v>
      </c>
      <c r="E23" s="38">
        <v>20</v>
      </c>
      <c r="F23" s="136"/>
      <c r="G23" s="28"/>
      <c r="H23" s="28"/>
      <c r="I23" s="28"/>
      <c r="J23" s="28"/>
      <c r="K23" s="38">
        <f>SUM(H23+I23+J23)</f>
        <v>0</v>
      </c>
      <c r="L23" s="136">
        <f>ROUND(F23*E23,2)</f>
        <v>0</v>
      </c>
      <c r="M23" s="28">
        <f>ROUND(IF(H23&gt;0,H23*E23,0),2)</f>
        <v>0</v>
      </c>
      <c r="N23" s="28">
        <f>ROUND(IF(I23&gt;0,I23*E23,0),2)</f>
        <v>0</v>
      </c>
      <c r="O23" s="28">
        <f>ROUND(IF(J23&gt;0,J23*E23,0),2)</f>
        <v>0</v>
      </c>
      <c r="P23" s="137">
        <f>ROUND(SUM(M23:O23),2)</f>
        <v>0</v>
      </c>
    </row>
    <row r="24" spans="1:16" ht="26.4">
      <c r="A24" s="141" t="s">
        <v>108</v>
      </c>
      <c r="B24" s="134" t="s">
        <v>111</v>
      </c>
      <c r="C24" s="142" t="s">
        <v>79</v>
      </c>
      <c r="D24" s="146"/>
      <c r="E24" s="38"/>
      <c r="F24" s="136"/>
      <c r="G24" s="28"/>
      <c r="H24" s="139"/>
      <c r="I24" s="28"/>
      <c r="J24" s="28"/>
      <c r="K24" s="140"/>
      <c r="L24" s="136"/>
      <c r="M24" s="139"/>
      <c r="N24" s="28"/>
      <c r="O24" s="28"/>
      <c r="P24" s="137"/>
    </row>
    <row r="25" spans="1:16" ht="12.75" customHeight="1">
      <c r="A25" s="37">
        <f t="shared" si="0"/>
        <v>3.1</v>
      </c>
      <c r="B25" s="134" t="s">
        <v>111</v>
      </c>
      <c r="C25" s="138" t="s">
        <v>80</v>
      </c>
      <c r="D25" s="28" t="s">
        <v>81</v>
      </c>
      <c r="E25" s="145">
        <f>604*1.1*0.54</f>
        <v>358.77600000000007</v>
      </c>
      <c r="F25" s="136"/>
      <c r="G25" s="28"/>
      <c r="H25" s="28"/>
      <c r="I25" s="28"/>
      <c r="J25" s="28"/>
      <c r="K25" s="38">
        <f>SUM(I25+H25+J25)</f>
        <v>0</v>
      </c>
      <c r="L25" s="147">
        <f>ROUND(F25*E25,2)</f>
        <v>0</v>
      </c>
      <c r="M25" s="60">
        <f>ROUND(IF(H25&gt;0,H25*E25,0),2)</f>
        <v>0</v>
      </c>
      <c r="N25" s="60">
        <f>ROUND(IF(I25&gt;0,I25*E25,0),2)</f>
        <v>0</v>
      </c>
      <c r="O25" s="60">
        <f>ROUND(IF(J25&gt;0,J25*E25,0),2)</f>
        <v>0</v>
      </c>
      <c r="P25" s="137">
        <f>ROUND(SUM(M25:O25),2)</f>
        <v>0</v>
      </c>
    </row>
    <row r="26" spans="1:16" ht="26.4">
      <c r="A26" s="141">
        <v>4</v>
      </c>
      <c r="B26" s="134" t="s">
        <v>113</v>
      </c>
      <c r="C26" s="142" t="s">
        <v>82</v>
      </c>
      <c r="D26" s="28"/>
      <c r="E26" s="145"/>
      <c r="F26" s="136"/>
      <c r="G26" s="28"/>
      <c r="H26" s="139"/>
      <c r="I26" s="28"/>
      <c r="J26" s="28"/>
      <c r="K26" s="140"/>
      <c r="L26" s="136"/>
      <c r="M26" s="139"/>
      <c r="N26" s="28"/>
      <c r="O26" s="28"/>
      <c r="P26" s="137"/>
    </row>
    <row r="27" spans="1:16" ht="26.4">
      <c r="A27" s="37">
        <f t="shared" si="0"/>
        <v>4.0999999999999996</v>
      </c>
      <c r="B27" s="134" t="s">
        <v>113</v>
      </c>
      <c r="C27" s="148" t="s">
        <v>83</v>
      </c>
      <c r="D27" s="28"/>
      <c r="E27" s="145"/>
      <c r="F27" s="136"/>
      <c r="G27" s="28"/>
      <c r="H27" s="139"/>
      <c r="I27" s="28"/>
      <c r="J27" s="28"/>
      <c r="K27" s="140"/>
      <c r="L27" s="136"/>
      <c r="M27" s="139"/>
      <c r="N27" s="28"/>
      <c r="O27" s="28"/>
      <c r="P27" s="137"/>
    </row>
    <row r="28" spans="1:16" ht="26.4">
      <c r="A28" s="149"/>
      <c r="B28" s="134" t="s">
        <v>113</v>
      </c>
      <c r="C28" s="150" t="s">
        <v>84</v>
      </c>
      <c r="D28" s="28" t="s">
        <v>81</v>
      </c>
      <c r="E28" s="145">
        <f>604*1.1*0.3</f>
        <v>199.32000000000002</v>
      </c>
      <c r="F28" s="136"/>
      <c r="G28" s="28"/>
      <c r="H28" s="28"/>
      <c r="I28" s="28"/>
      <c r="J28" s="28"/>
      <c r="K28" s="38">
        <f>SUM(H28+I28+J28)</f>
        <v>0</v>
      </c>
      <c r="L28" s="147">
        <f>ROUND(F28*E28,2)</f>
        <v>0</v>
      </c>
      <c r="M28" s="60">
        <f>ROUND(IF(H28&gt;0,H28*E28,0),2)</f>
        <v>0</v>
      </c>
      <c r="N28" s="60">
        <f>ROUND(IF(I28&gt;0,I28*E28,0),2)</f>
        <v>0</v>
      </c>
      <c r="O28" s="60">
        <f>ROUND(IF(J28&gt;0,J28*E28,0),2)</f>
        <v>0</v>
      </c>
      <c r="P28" s="137">
        <f>ROUND(SUM(M28:O28),2)</f>
        <v>0</v>
      </c>
    </row>
    <row r="29" spans="1:16" ht="26.4">
      <c r="A29" s="149"/>
      <c r="B29" s="134" t="s">
        <v>113</v>
      </c>
      <c r="C29" s="150" t="s">
        <v>85</v>
      </c>
      <c r="D29" s="28" t="s">
        <v>86</v>
      </c>
      <c r="E29" s="145">
        <f>604*1.03</f>
        <v>622.12</v>
      </c>
      <c r="F29" s="136"/>
      <c r="G29" s="28"/>
      <c r="H29" s="28"/>
      <c r="I29" s="28"/>
      <c r="J29" s="28"/>
      <c r="K29" s="38">
        <f>SUM(I29+H29+J29)</f>
        <v>0</v>
      </c>
      <c r="L29" s="147">
        <f>ROUND(F29*E29,2)</f>
        <v>0</v>
      </c>
      <c r="M29" s="60">
        <f>ROUND(IF(H29&gt;0,H29*E29,0),2)</f>
        <v>0</v>
      </c>
      <c r="N29" s="60">
        <f>ROUND(IF(I29&gt;0,I29*E29,0),2)</f>
        <v>0</v>
      </c>
      <c r="O29" s="60">
        <f>ROUND(IF(J29&gt;0,J29*E29,0),2)</f>
        <v>0</v>
      </c>
      <c r="P29" s="137">
        <f>ROUND(SUM(M29:O29),2)</f>
        <v>0</v>
      </c>
    </row>
    <row r="30" spans="1:16" ht="26.4">
      <c r="A30" s="149"/>
      <c r="B30" s="134" t="s">
        <v>113</v>
      </c>
      <c r="C30" s="150" t="s">
        <v>87</v>
      </c>
      <c r="D30" s="28" t="s">
        <v>86</v>
      </c>
      <c r="E30" s="160">
        <f>604*1.01</f>
        <v>610.04</v>
      </c>
      <c r="F30" s="136"/>
      <c r="G30" s="28"/>
      <c r="H30" s="28"/>
      <c r="I30" s="28"/>
      <c r="J30" s="28"/>
      <c r="K30" s="38">
        <f>SUM(I30+H30+J30)</f>
        <v>0</v>
      </c>
      <c r="L30" s="147">
        <f>ROUND(F30*E30,2)</f>
        <v>0</v>
      </c>
      <c r="M30" s="60">
        <f>ROUND(IF(H30&gt;0,H30*E30,0),2)</f>
        <v>0</v>
      </c>
      <c r="N30" s="60">
        <f>ROUND(IF(I30&gt;0,I30*E30,0),2)</f>
        <v>0</v>
      </c>
      <c r="O30" s="60">
        <f>ROUND(IF(J30&gt;0,J30*E30,0),2)</f>
        <v>0</v>
      </c>
      <c r="P30" s="137">
        <f>ROUND(SUM(M30:O30),2)</f>
        <v>0</v>
      </c>
    </row>
    <row r="31" spans="1:16" ht="26.4">
      <c r="A31" s="149"/>
      <c r="B31" s="134" t="s">
        <v>113</v>
      </c>
      <c r="C31" s="150" t="s">
        <v>88</v>
      </c>
      <c r="D31" s="28" t="s">
        <v>86</v>
      </c>
      <c r="E31" s="160">
        <f>604*1.01</f>
        <v>610.04</v>
      </c>
      <c r="F31" s="136"/>
      <c r="G31" s="28"/>
      <c r="H31" s="28"/>
      <c r="I31" s="28"/>
      <c r="J31" s="28"/>
      <c r="K31" s="38">
        <f>SUM(I31+H31+J31)</f>
        <v>0</v>
      </c>
      <c r="L31" s="147">
        <f>ROUND(F31*E31,2)</f>
        <v>0</v>
      </c>
      <c r="M31" s="60">
        <f>ROUND(IF(H31&gt;0,H31*E31,0),2)</f>
        <v>0</v>
      </c>
      <c r="N31" s="60">
        <f>ROUND(IF(I31&gt;0,I31*E31,0),2)</f>
        <v>0</v>
      </c>
      <c r="O31" s="60">
        <f>ROUND(IF(J31&gt;0,J31*E31,0),2)</f>
        <v>0</v>
      </c>
      <c r="P31" s="137">
        <f>ROUND(SUM(M31:O31),2)</f>
        <v>0</v>
      </c>
    </row>
    <row r="32" spans="1:16" ht="26.4">
      <c r="A32" s="37">
        <f>A27+0.1</f>
        <v>4.1999999999999993</v>
      </c>
      <c r="B32" s="134" t="s">
        <v>113</v>
      </c>
      <c r="C32" s="148" t="s">
        <v>89</v>
      </c>
      <c r="D32" s="28"/>
      <c r="E32" s="167"/>
      <c r="F32" s="136"/>
      <c r="G32" s="28"/>
      <c r="H32" s="139"/>
      <c r="I32" s="28"/>
      <c r="J32" s="28"/>
      <c r="K32" s="140"/>
      <c r="L32" s="136"/>
      <c r="M32" s="139"/>
      <c r="N32" s="28"/>
      <c r="O32" s="28"/>
      <c r="P32" s="137"/>
    </row>
    <row r="33" spans="1:16" ht="26.25" customHeight="1">
      <c r="A33" s="149"/>
      <c r="B33" s="134" t="s">
        <v>113</v>
      </c>
      <c r="C33" s="138" t="s">
        <v>90</v>
      </c>
      <c r="D33" s="28" t="s">
        <v>91</v>
      </c>
      <c r="E33" s="160">
        <v>10</v>
      </c>
      <c r="F33" s="136"/>
      <c r="G33" s="28"/>
      <c r="H33" s="28"/>
      <c r="I33" s="28"/>
      <c r="J33" s="28"/>
      <c r="K33" s="38">
        <f>SUM(I33+H33+J33)</f>
        <v>0</v>
      </c>
      <c r="L33" s="147">
        <f>ROUND(F33*E33,2)</f>
        <v>0</v>
      </c>
      <c r="M33" s="60">
        <f>ROUND(IF(H33&gt;0,H33*E33,0),2)</f>
        <v>0</v>
      </c>
      <c r="N33" s="60">
        <f>ROUND(IF(I33&gt;0,I33*E33,0),2)</f>
        <v>0</v>
      </c>
      <c r="O33" s="60">
        <f>ROUND(IF(J33&gt;0,J33*E33,0),2)</f>
        <v>0</v>
      </c>
      <c r="P33" s="137">
        <f>ROUND(SUM(M33:O33),2)</f>
        <v>0</v>
      </c>
    </row>
    <row r="34" spans="1:16" ht="26.4">
      <c r="A34" s="141">
        <v>5</v>
      </c>
      <c r="B34" s="134" t="s">
        <v>114</v>
      </c>
      <c r="C34" s="152" t="s">
        <v>92</v>
      </c>
      <c r="D34" s="28"/>
      <c r="E34" s="167"/>
      <c r="F34" s="136"/>
      <c r="G34" s="28"/>
      <c r="H34" s="139"/>
      <c r="I34" s="28"/>
      <c r="J34" s="28"/>
      <c r="K34" s="140"/>
      <c r="L34" s="136"/>
      <c r="M34" s="139"/>
      <c r="N34" s="28"/>
      <c r="O34" s="28"/>
      <c r="P34" s="137"/>
    </row>
    <row r="35" spans="1:16" ht="12.75" customHeight="1">
      <c r="A35" s="37">
        <f>A34+0.1</f>
        <v>5.0999999999999996</v>
      </c>
      <c r="B35" s="134" t="s">
        <v>114</v>
      </c>
      <c r="C35" s="148" t="s">
        <v>93</v>
      </c>
      <c r="D35" s="28"/>
      <c r="E35" s="167"/>
      <c r="F35" s="136"/>
      <c r="G35" s="28"/>
      <c r="H35" s="139"/>
      <c r="I35" s="28"/>
      <c r="J35" s="28"/>
      <c r="K35" s="140"/>
      <c r="L35" s="136"/>
      <c r="M35" s="139"/>
      <c r="N35" s="28"/>
      <c r="O35" s="28"/>
      <c r="P35" s="137"/>
    </row>
    <row r="36" spans="1:16" ht="26.4">
      <c r="A36" s="149"/>
      <c r="B36" s="134" t="s">
        <v>114</v>
      </c>
      <c r="C36" s="153" t="s">
        <v>94</v>
      </c>
      <c r="D36" s="28" t="s">
        <v>70</v>
      </c>
      <c r="E36" s="160">
        <v>7</v>
      </c>
      <c r="F36" s="136"/>
      <c r="G36" s="28"/>
      <c r="H36" s="28"/>
      <c r="I36" s="28"/>
      <c r="J36" s="28"/>
      <c r="K36" s="38">
        <f>SUM(H36+I36+J36)</f>
        <v>0</v>
      </c>
      <c r="L36" s="136">
        <f>ROUND(F36*E36,2)</f>
        <v>0</v>
      </c>
      <c r="M36" s="28">
        <f>ROUND(IF(H36&gt;0,H36*E36,0),2)</f>
        <v>0</v>
      </c>
      <c r="N36" s="28">
        <f>ROUND(IF(I36&gt;0,I36*E36,0),2)</f>
        <v>0</v>
      </c>
      <c r="O36" s="28">
        <f>ROUND(IF(J36&gt;0,J36*E36,0),2)</f>
        <v>0</v>
      </c>
      <c r="P36" s="137">
        <f>ROUND(SUM(M36:O36),2)</f>
        <v>0</v>
      </c>
    </row>
    <row r="37" spans="1:16" ht="26.4">
      <c r="A37" s="162"/>
      <c r="B37" s="134" t="s">
        <v>114</v>
      </c>
      <c r="C37" s="153" t="s">
        <v>95</v>
      </c>
      <c r="D37" s="28" t="s">
        <v>70</v>
      </c>
      <c r="E37" s="160">
        <f>(337+30)*1.03</f>
        <v>378.01</v>
      </c>
      <c r="F37" s="136"/>
      <c r="G37" s="28"/>
      <c r="H37" s="28"/>
      <c r="I37" s="28"/>
      <c r="J37" s="28"/>
      <c r="K37" s="38">
        <f>SUM(H37+I37+J37)</f>
        <v>0</v>
      </c>
      <c r="L37" s="136">
        <f>ROUND(F37*E37,2)</f>
        <v>0</v>
      </c>
      <c r="M37" s="28">
        <f>ROUND(IF(H37&gt;0,H37*E37,0),2)</f>
        <v>0</v>
      </c>
      <c r="N37" s="28">
        <f>ROUND(IF(I37&gt;0,I37*E37,0),2)</f>
        <v>0</v>
      </c>
      <c r="O37" s="28">
        <f>ROUND(IF(J37&gt;0,J37*E37,0),2)</f>
        <v>0</v>
      </c>
      <c r="P37" s="137">
        <f>ROUND(SUM(M37:O37),2)</f>
        <v>0</v>
      </c>
    </row>
    <row r="38" spans="1:16" ht="26.4">
      <c r="A38" s="141">
        <v>6</v>
      </c>
      <c r="B38" s="134" t="s">
        <v>115</v>
      </c>
      <c r="C38" s="142" t="s">
        <v>96</v>
      </c>
      <c r="D38" s="28"/>
      <c r="E38" s="145"/>
      <c r="F38" s="136"/>
      <c r="G38" s="28"/>
      <c r="H38" s="139"/>
      <c r="I38" s="28"/>
      <c r="J38" s="28"/>
      <c r="K38" s="140"/>
      <c r="L38" s="136"/>
      <c r="M38" s="139"/>
      <c r="N38" s="28"/>
      <c r="O38" s="28"/>
      <c r="P38" s="137"/>
    </row>
    <row r="39" spans="1:16" ht="26.4">
      <c r="A39" s="37">
        <f>A38+0.1</f>
        <v>6.1</v>
      </c>
      <c r="B39" s="134" t="s">
        <v>115</v>
      </c>
      <c r="C39" s="148" t="s">
        <v>97</v>
      </c>
      <c r="D39" s="28"/>
      <c r="E39" s="145"/>
      <c r="F39" s="136"/>
      <c r="G39" s="28"/>
      <c r="H39" s="139"/>
      <c r="I39" s="28"/>
      <c r="J39" s="28"/>
      <c r="K39" s="140"/>
      <c r="L39" s="136"/>
      <c r="M39" s="139"/>
      <c r="N39" s="28"/>
      <c r="O39" s="28"/>
      <c r="P39" s="137"/>
    </row>
    <row r="40" spans="1:16" ht="26.4">
      <c r="A40" s="149"/>
      <c r="B40" s="134" t="s">
        <v>115</v>
      </c>
      <c r="C40" s="154" t="s">
        <v>98</v>
      </c>
      <c r="D40" s="28" t="s">
        <v>65</v>
      </c>
      <c r="E40" s="145">
        <v>1</v>
      </c>
      <c r="F40" s="155"/>
      <c r="G40" s="151"/>
      <c r="H40" s="151"/>
      <c r="I40" s="151"/>
      <c r="J40" s="151"/>
      <c r="K40" s="156">
        <f>SUM(H40+I40+J40)</f>
        <v>0</v>
      </c>
      <c r="L40" s="155">
        <f>E40*F40</f>
        <v>0</v>
      </c>
      <c r="M40" s="151">
        <f>E40*H40</f>
        <v>0</v>
      </c>
      <c r="N40" s="151">
        <f>E40*I40</f>
        <v>0</v>
      </c>
      <c r="O40" s="151">
        <f>E40*J40</f>
        <v>0</v>
      </c>
      <c r="P40" s="137">
        <f>ROUND(SUM(M40:O40),2)</f>
        <v>0</v>
      </c>
    </row>
    <row r="41" spans="1:16" ht="26.4">
      <c r="A41" s="37">
        <f>A39+0.1</f>
        <v>6.1999999999999993</v>
      </c>
      <c r="B41" s="134" t="s">
        <v>115</v>
      </c>
      <c r="C41" s="154" t="s">
        <v>99</v>
      </c>
      <c r="D41" s="28" t="s">
        <v>67</v>
      </c>
      <c r="E41" s="145">
        <v>1</v>
      </c>
      <c r="F41" s="155"/>
      <c r="G41" s="151"/>
      <c r="H41" s="151"/>
      <c r="I41" s="151"/>
      <c r="J41" s="151"/>
      <c r="K41" s="156">
        <f>SUM(H41+I41+J41)</f>
        <v>0</v>
      </c>
      <c r="L41" s="155">
        <f>E41*F41</f>
        <v>0</v>
      </c>
      <c r="M41" s="151">
        <f>E41*H41</f>
        <v>0</v>
      </c>
      <c r="N41" s="151">
        <f>E41*I41</f>
        <v>0</v>
      </c>
      <c r="O41" s="151">
        <f>E41*J41</f>
        <v>0</v>
      </c>
      <c r="P41" s="137">
        <f>ROUND(SUM(M41:O41),2)</f>
        <v>0</v>
      </c>
    </row>
    <row r="42" spans="1:16" ht="26.4">
      <c r="A42" s="37">
        <f>A41+0.1</f>
        <v>6.2999999999999989</v>
      </c>
      <c r="B42" s="134" t="s">
        <v>115</v>
      </c>
      <c r="C42" s="154" t="s">
        <v>100</v>
      </c>
      <c r="D42" s="28" t="s">
        <v>67</v>
      </c>
      <c r="E42" s="145">
        <v>2</v>
      </c>
      <c r="F42" s="155"/>
      <c r="G42" s="151"/>
      <c r="H42" s="60"/>
      <c r="I42" s="60"/>
      <c r="J42" s="60"/>
      <c r="K42" s="156"/>
      <c r="L42" s="155">
        <f>E42*F42</f>
        <v>0</v>
      </c>
      <c r="M42" s="151">
        <f>E42*H42</f>
        <v>0</v>
      </c>
      <c r="N42" s="151">
        <f>E42*I42</f>
        <v>0</v>
      </c>
      <c r="O42" s="151">
        <f>E42*J42</f>
        <v>0</v>
      </c>
      <c r="P42" s="137">
        <f>ROUND(SUM(M42:O42),2)</f>
        <v>0</v>
      </c>
    </row>
    <row r="43" spans="1:16" ht="26.4">
      <c r="A43" s="141" t="s">
        <v>109</v>
      </c>
      <c r="B43" s="134" t="s">
        <v>116</v>
      </c>
      <c r="C43" s="142" t="s">
        <v>101</v>
      </c>
      <c r="D43" s="28"/>
      <c r="E43" s="159"/>
      <c r="F43" s="136"/>
      <c r="G43" s="28"/>
      <c r="H43" s="139"/>
      <c r="I43" s="28"/>
      <c r="J43" s="28"/>
      <c r="K43" s="140"/>
      <c r="L43" s="136"/>
      <c r="M43" s="139"/>
      <c r="N43" s="28"/>
      <c r="O43" s="28"/>
      <c r="P43" s="137"/>
    </row>
    <row r="44" spans="1:16" ht="26.25" customHeight="1">
      <c r="A44" s="37">
        <f>A43+0.1</f>
        <v>7.1</v>
      </c>
      <c r="B44" s="134" t="s">
        <v>116</v>
      </c>
      <c r="C44" s="157" t="s">
        <v>102</v>
      </c>
      <c r="D44" s="28" t="s">
        <v>86</v>
      </c>
      <c r="E44" s="161">
        <f>600*1.2</f>
        <v>720</v>
      </c>
      <c r="F44" s="136"/>
      <c r="G44" s="28"/>
      <c r="H44" s="28"/>
      <c r="I44" s="28"/>
      <c r="J44" s="28"/>
      <c r="K44" s="38">
        <f>SUM(I44+H44+J44)</f>
        <v>0</v>
      </c>
      <c r="L44" s="136">
        <f>ROUND(F44*E44,2)</f>
        <v>0</v>
      </c>
      <c r="M44" s="28">
        <f>ROUND(IF(H44&gt;0,H44*E44,0),2)</f>
        <v>0</v>
      </c>
      <c r="N44" s="28">
        <f>ROUND(IF(I44&gt;0,I44*E44,0),2)</f>
        <v>0</v>
      </c>
      <c r="O44" s="28">
        <f>ROUND(IF(J44&gt;0,J44*E44,0),2)</f>
        <v>0</v>
      </c>
      <c r="P44" s="38">
        <f>ROUND(SUM(M44:O44),2)</f>
        <v>0</v>
      </c>
    </row>
    <row r="45" spans="1:16" ht="14.4">
      <c r="A45" s="141" t="s">
        <v>110</v>
      </c>
      <c r="B45" s="28" t="s">
        <v>117</v>
      </c>
      <c r="C45" s="142" t="s">
        <v>103</v>
      </c>
      <c r="D45" s="28"/>
      <c r="E45" s="159"/>
      <c r="F45" s="136"/>
      <c r="G45" s="28"/>
      <c r="H45" s="139"/>
      <c r="I45" s="28"/>
      <c r="J45" s="28"/>
      <c r="K45" s="140"/>
      <c r="L45" s="136"/>
      <c r="M45" s="139"/>
      <c r="N45" s="28"/>
      <c r="O45" s="28"/>
      <c r="P45" s="137"/>
    </row>
    <row r="46" spans="1:16" ht="25.8" customHeight="1">
      <c r="A46" s="37">
        <v>8.1</v>
      </c>
      <c r="B46" s="28" t="s">
        <v>117</v>
      </c>
      <c r="C46" s="154" t="s">
        <v>104</v>
      </c>
      <c r="D46" s="28" t="s">
        <v>70</v>
      </c>
      <c r="E46" s="161">
        <v>80</v>
      </c>
      <c r="F46" s="136"/>
      <c r="G46" s="28"/>
      <c r="H46" s="28"/>
      <c r="I46" s="28"/>
      <c r="J46" s="28"/>
      <c r="K46" s="38">
        <f>SUM(I46+H46+J46)</f>
        <v>0</v>
      </c>
      <c r="L46" s="136">
        <f>ROUND(F46*E46,2)</f>
        <v>0</v>
      </c>
      <c r="M46" s="28">
        <f>ROUND(IF(H46&gt;0,H46*E46,0),2)</f>
        <v>0</v>
      </c>
      <c r="N46" s="28">
        <f>ROUND(IF(I46&gt;0,I46*E46,0),2)</f>
        <v>0</v>
      </c>
      <c r="O46" s="28">
        <f>ROUND(IF(J46&gt;0,J46*E46,0),2)</f>
        <v>0</v>
      </c>
      <c r="P46" s="38">
        <f>ROUND(SUM(M46:O46),2)</f>
        <v>0</v>
      </c>
    </row>
    <row r="47" spans="1:16" ht="25.8" customHeight="1">
      <c r="A47" s="37">
        <v>8.1999999999999993</v>
      </c>
      <c r="B47" s="28" t="s">
        <v>117</v>
      </c>
      <c r="C47" s="153" t="s">
        <v>190</v>
      </c>
      <c r="D47" s="28" t="s">
        <v>70</v>
      </c>
      <c r="E47" s="161">
        <v>180</v>
      </c>
      <c r="F47" s="136"/>
      <c r="G47" s="28"/>
      <c r="H47" s="28"/>
      <c r="I47" s="28"/>
      <c r="J47" s="28"/>
      <c r="K47" s="38">
        <f>SUM(I47+H47+J47)</f>
        <v>0</v>
      </c>
      <c r="L47" s="136">
        <f>ROUND(F47*E47,2)</f>
        <v>0</v>
      </c>
      <c r="M47" s="28">
        <f>ROUND(IF(H47&gt;0,H47*E47,0),2)</f>
        <v>0</v>
      </c>
      <c r="N47" s="28">
        <f>ROUND(IF(I47&gt;0,I47*E47,0),2)</f>
        <v>0</v>
      </c>
      <c r="O47" s="28">
        <f>ROUND(IF(J47&gt;0,J47*E47,0),2)</f>
        <v>0</v>
      </c>
      <c r="P47" s="38">
        <f>ROUND(SUM(M47:O47),2)</f>
        <v>0</v>
      </c>
    </row>
    <row r="48" spans="1:16" ht="13.8">
      <c r="A48" s="225" t="s">
        <v>9</v>
      </c>
      <c r="B48" s="226"/>
      <c r="C48" s="226"/>
      <c r="D48" s="226"/>
      <c r="E48" s="227"/>
      <c r="F48" s="83"/>
      <c r="G48" s="45"/>
      <c r="H48" s="45"/>
      <c r="I48" s="45"/>
      <c r="J48" s="46"/>
      <c r="K48" s="125"/>
      <c r="L48" s="126">
        <f>SUM(L12:L47)</f>
        <v>0</v>
      </c>
      <c r="M48" s="127">
        <f>SUM(M12:M47)</f>
        <v>0</v>
      </c>
      <c r="N48" s="127">
        <f>SUM(N12:N47)</f>
        <v>0</v>
      </c>
      <c r="O48" s="127">
        <f>SUM(O12:O47)</f>
        <v>0</v>
      </c>
      <c r="P48" s="128">
        <f>SUM(P12:P47)</f>
        <v>0</v>
      </c>
    </row>
    <row r="49" spans="1:16" ht="13.8">
      <c r="A49" s="222" t="s">
        <v>24</v>
      </c>
      <c r="B49" s="223"/>
      <c r="C49" s="223"/>
      <c r="D49" s="223"/>
      <c r="E49" s="224"/>
      <c r="F49" s="59"/>
      <c r="G49" s="8"/>
      <c r="H49" s="8"/>
      <c r="I49" s="8"/>
      <c r="J49" s="6"/>
      <c r="K49" s="53"/>
      <c r="L49" s="55"/>
      <c r="M49" s="61"/>
      <c r="N49" s="61"/>
      <c r="O49" s="61"/>
      <c r="P49" s="56"/>
    </row>
    <row r="50" spans="1:16" ht="14.4" thickBot="1">
      <c r="A50" s="228" t="s">
        <v>25</v>
      </c>
      <c r="B50" s="229"/>
      <c r="C50" s="229"/>
      <c r="D50" s="229"/>
      <c r="E50" s="230"/>
      <c r="F50" s="62"/>
      <c r="G50" s="27"/>
      <c r="H50" s="27"/>
      <c r="I50" s="27"/>
      <c r="J50" s="9"/>
      <c r="K50" s="54"/>
      <c r="L50" s="29"/>
      <c r="M50" s="30"/>
      <c r="N50" s="30"/>
      <c r="O50" s="30"/>
      <c r="P50" s="31"/>
    </row>
    <row r="51" spans="1:16" ht="14.4" thickBot="1">
      <c r="C51" s="33"/>
      <c r="D51" s="33"/>
      <c r="E51" s="33"/>
      <c r="F51" s="32"/>
      <c r="G51" s="32"/>
      <c r="H51" s="32"/>
      <c r="I51" s="32"/>
      <c r="J51" s="32"/>
      <c r="L51" s="70"/>
      <c r="M51" s="70"/>
      <c r="N51" s="70"/>
      <c r="O51" s="57" t="s">
        <v>26</v>
      </c>
      <c r="P51" s="58">
        <f>P48</f>
        <v>0</v>
      </c>
    </row>
    <row r="52" spans="1:16">
      <c r="C52" s="34" t="s">
        <v>18</v>
      </c>
      <c r="D52" s="35"/>
      <c r="E52" s="35"/>
      <c r="F52" s="35"/>
      <c r="G52" s="35"/>
      <c r="H52" s="35"/>
      <c r="I52" s="35"/>
      <c r="J52" s="35"/>
    </row>
    <row r="53" spans="1:16">
      <c r="C53" s="235" t="s">
        <v>188</v>
      </c>
      <c r="D53" s="235"/>
      <c r="E53" s="235"/>
      <c r="F53" s="235"/>
      <c r="G53" s="235"/>
      <c r="H53" s="235"/>
      <c r="I53" s="235"/>
      <c r="J53" s="235"/>
    </row>
    <row r="54" spans="1:16">
      <c r="C54" s="36" t="s">
        <v>185</v>
      </c>
      <c r="D54" s="41"/>
      <c r="E54" s="41"/>
      <c r="F54" s="41"/>
      <c r="G54" s="41"/>
      <c r="H54" s="41"/>
      <c r="I54" s="41"/>
      <c r="J54" s="41"/>
    </row>
    <row r="55" spans="1:16">
      <c r="C55" s="34" t="s">
        <v>44</v>
      </c>
      <c r="D55" s="36"/>
      <c r="E55" s="35"/>
      <c r="F55" s="35"/>
      <c r="G55" s="35"/>
      <c r="H55" s="35"/>
      <c r="I55" s="35"/>
      <c r="J55" s="35"/>
      <c r="K55" s="35"/>
    </row>
    <row r="56" spans="1:16">
      <c r="C56" s="238" t="s">
        <v>189</v>
      </c>
      <c r="D56" s="238"/>
      <c r="E56" s="238"/>
      <c r="F56" s="238"/>
      <c r="G56" s="238"/>
      <c r="H56" s="238"/>
      <c r="I56" s="238"/>
      <c r="J56" s="238"/>
      <c r="K56" s="238"/>
    </row>
    <row r="57" spans="1:16">
      <c r="C57" s="36" t="s">
        <v>185</v>
      </c>
      <c r="D57" s="36"/>
      <c r="E57" s="35"/>
      <c r="F57" s="35"/>
      <c r="G57" s="35"/>
      <c r="H57" s="35"/>
      <c r="I57" s="35"/>
      <c r="J57" s="35"/>
      <c r="K57" s="35"/>
    </row>
  </sheetData>
  <mergeCells count="15">
    <mergeCell ref="C53:J53"/>
    <mergeCell ref="C10:C11"/>
    <mergeCell ref="D10:D11"/>
    <mergeCell ref="C56:K56"/>
    <mergeCell ref="E10:E11"/>
    <mergeCell ref="A1:P1"/>
    <mergeCell ref="F10:K10"/>
    <mergeCell ref="A49:E49"/>
    <mergeCell ref="A48:E48"/>
    <mergeCell ref="A50:E50"/>
    <mergeCell ref="D4:P4"/>
    <mergeCell ref="D3:P3"/>
    <mergeCell ref="A10:A11"/>
    <mergeCell ref="B10:B11"/>
    <mergeCell ref="L10:P10"/>
  </mergeCells>
  <pageMargins left="0.70866141732283472" right="0.70866141732283472" top="0.74803149606299213" bottom="0.74803149606299213" header="0.31496062992125984" footer="0.31496062992125984"/>
  <pageSetup paperSize="9" scale="56" firstPageNumber="6" orientation="landscape" useFirstPageNumber="1" r:id="rId1"/>
  <headerFooter>
    <oddHeader>&amp;R&amp;"Times New Roman,Regular"PROJEKTS 3</oddHeader>
    <oddFooter>&amp;R&amp;"Times New Roman,Regular"&amp;P</oddFooter>
  </headerFooter>
</worksheet>
</file>

<file path=xl/worksheets/sheet5.xml><?xml version="1.0" encoding="utf-8"?>
<worksheet xmlns="http://schemas.openxmlformats.org/spreadsheetml/2006/main" xmlns:r="http://schemas.openxmlformats.org/officeDocument/2006/relationships">
  <sheetPr>
    <tabColor theme="4" tint="0.79998168889431442"/>
  </sheetPr>
  <dimension ref="A1:P82"/>
  <sheetViews>
    <sheetView view="pageBreakPreview" zoomScale="80" zoomScaleNormal="100" zoomScaleSheetLayoutView="80" workbookViewId="0">
      <pane ySplit="12" topLeftCell="A13" activePane="bottomLeft" state="frozen"/>
      <selection pane="bottomLeft" activeCell="C19" sqref="C19"/>
    </sheetView>
  </sheetViews>
  <sheetFormatPr defaultColWidth="9.109375" defaultRowHeight="13.2"/>
  <cols>
    <col min="1" max="1" width="6.44140625" style="1" customWidth="1"/>
    <col min="2" max="2" width="8.44140625" style="1" customWidth="1"/>
    <col min="3" max="3" width="72.6640625" style="3" customWidth="1"/>
    <col min="4" max="4" width="8.5546875" style="1" customWidth="1"/>
    <col min="5" max="5" width="8.88671875" style="1" customWidth="1"/>
    <col min="6" max="6" width="6.5546875" style="2" customWidth="1"/>
    <col min="7" max="7" width="11.44140625" style="2" customWidth="1"/>
    <col min="8" max="8" width="10.109375" style="2" customWidth="1"/>
    <col min="9" max="9" width="9.5546875" style="2" customWidth="1"/>
    <col min="10" max="10" width="19.33203125" style="1" customWidth="1"/>
    <col min="11" max="11" width="9.6640625" style="1" customWidth="1"/>
    <col min="12" max="12" width="10" style="1" customWidth="1"/>
    <col min="13" max="13" width="12.33203125" style="1" customWidth="1"/>
    <col min="14" max="14" width="9.44140625" style="1" customWidth="1"/>
    <col min="15" max="15" width="16.88671875" style="1" customWidth="1"/>
    <col min="16" max="16" width="8.88671875" style="1" customWidth="1"/>
    <col min="17" max="17" width="16.109375" style="1" bestFit="1" customWidth="1"/>
    <col min="18" max="19" width="14.6640625" style="1" customWidth="1"/>
    <col min="20" max="16384" width="9.109375" style="1"/>
  </cols>
  <sheetData>
    <row r="1" spans="1:16" ht="17.399999999999999">
      <c r="A1" s="218" t="s">
        <v>124</v>
      </c>
      <c r="B1" s="218"/>
      <c r="C1" s="218"/>
      <c r="D1" s="218"/>
      <c r="E1" s="218"/>
      <c r="F1" s="218"/>
      <c r="G1" s="218"/>
      <c r="H1" s="218"/>
      <c r="I1" s="218"/>
      <c r="J1" s="218"/>
      <c r="K1" s="218"/>
      <c r="L1" s="218"/>
      <c r="M1" s="218"/>
      <c r="N1" s="218"/>
      <c r="O1" s="218"/>
      <c r="P1" s="218"/>
    </row>
    <row r="2" spans="1:16">
      <c r="C2" s="4" t="s">
        <v>130</v>
      </c>
    </row>
    <row r="3" spans="1:16" ht="24.75" customHeight="1">
      <c r="C3" s="3" t="s">
        <v>0</v>
      </c>
      <c r="D3" s="250" t="str">
        <f>Pasutitaja_Buvniecibas_kopt!B12</f>
        <v>„Mežmalas ielas (daļas) rekonstrukcija ar gājēju ietvi, veloceliņu, ielu apgaismojumu un lietus ūdens kanalizāciju A/C A7 – Zālītes (Mežamalas iela), Krustkalni, Ķekavas pag., Ķekavas nov”</v>
      </c>
      <c r="E3" s="250"/>
      <c r="F3" s="250"/>
      <c r="G3" s="250"/>
      <c r="H3" s="250"/>
      <c r="I3" s="250"/>
      <c r="J3" s="250"/>
      <c r="K3" s="250"/>
      <c r="L3" s="250"/>
      <c r="M3" s="250"/>
      <c r="N3" s="250"/>
      <c r="O3" s="250"/>
      <c r="P3" s="250"/>
    </row>
    <row r="4" spans="1:16" ht="24.75" customHeight="1">
      <c r="C4" s="3" t="s">
        <v>1</v>
      </c>
      <c r="D4" s="249" t="str">
        <f>Pasutitaja_Buvniecibas_kopt!B13</f>
        <v>„Mežmalas ielas (daļas) rekonstrukcija ar gājēju ietvi, veloceliņu, ielu apgaismojumu un lietus ūdens kanalizāciju A/C A7 – Zālītes (Mežamalas iela), Krustkalni, Ķekavas pag., Ķekavas nov”</v>
      </c>
      <c r="E4" s="249"/>
      <c r="F4" s="249"/>
      <c r="G4" s="249"/>
      <c r="H4" s="249"/>
      <c r="I4" s="249"/>
      <c r="J4" s="249"/>
      <c r="K4" s="249"/>
      <c r="L4" s="249"/>
      <c r="M4" s="249"/>
      <c r="N4" s="249"/>
      <c r="O4" s="249"/>
      <c r="P4" s="249"/>
    </row>
    <row r="5" spans="1:16">
      <c r="C5" s="3" t="s">
        <v>2</v>
      </c>
      <c r="D5" s="12" t="str">
        <f>Pasutitaja_Buvniecibas_kopt!B14</f>
        <v>Mežmalas iela</v>
      </c>
      <c r="E5" s="5"/>
      <c r="F5" s="5"/>
      <c r="G5" s="5"/>
      <c r="H5" s="5"/>
      <c r="I5" s="5"/>
      <c r="J5" s="5"/>
      <c r="K5" s="5"/>
      <c r="L5" s="5"/>
      <c r="M5" s="5"/>
      <c r="N5" s="5"/>
      <c r="O5" s="5"/>
      <c r="P5" s="5"/>
    </row>
    <row r="6" spans="1:16">
      <c r="C6" s="3" t="s">
        <v>3</v>
      </c>
      <c r="D6" s="5" t="s">
        <v>131</v>
      </c>
      <c r="E6" s="5"/>
      <c r="F6" s="5"/>
      <c r="G6" s="5"/>
      <c r="H6" s="5"/>
      <c r="I6" s="5"/>
      <c r="J6" s="5"/>
      <c r="K6" s="5"/>
      <c r="L6" s="5"/>
      <c r="M6" s="5"/>
      <c r="N6" s="5"/>
      <c r="O6" s="5"/>
      <c r="P6" s="5"/>
    </row>
    <row r="8" spans="1:16">
      <c r="N8" s="76" t="s">
        <v>42</v>
      </c>
      <c r="O8" s="77">
        <f>P58</f>
        <v>0</v>
      </c>
      <c r="P8" s="49" t="s">
        <v>43</v>
      </c>
    </row>
    <row r="9" spans="1:16">
      <c r="N9" s="49"/>
      <c r="O9" s="49"/>
      <c r="P9" s="49"/>
    </row>
    <row r="10" spans="1:16" ht="16.2" thickBot="1">
      <c r="A10" s="124" t="s">
        <v>122</v>
      </c>
    </row>
    <row r="11" spans="1:16">
      <c r="A11" s="231" t="s">
        <v>15</v>
      </c>
      <c r="B11" s="233" t="s">
        <v>59</v>
      </c>
      <c r="C11" s="236" t="s">
        <v>3</v>
      </c>
      <c r="D11" s="236" t="s">
        <v>7</v>
      </c>
      <c r="E11" s="239" t="s">
        <v>4</v>
      </c>
      <c r="F11" s="219" t="s">
        <v>5</v>
      </c>
      <c r="G11" s="220"/>
      <c r="H11" s="220"/>
      <c r="I11" s="220"/>
      <c r="J11" s="220"/>
      <c r="K11" s="221"/>
      <c r="L11" s="219" t="s">
        <v>8</v>
      </c>
      <c r="M11" s="220"/>
      <c r="N11" s="220"/>
      <c r="O11" s="220"/>
      <c r="P11" s="221"/>
    </row>
    <row r="12" spans="1:16" ht="43.5" customHeight="1" thickBot="1">
      <c r="A12" s="232"/>
      <c r="B12" s="234"/>
      <c r="C12" s="237"/>
      <c r="D12" s="237"/>
      <c r="E12" s="240"/>
      <c r="F12" s="7" t="s">
        <v>6</v>
      </c>
      <c r="G12" s="178" t="s">
        <v>199</v>
      </c>
      <c r="H12" s="178" t="s">
        <v>192</v>
      </c>
      <c r="I12" s="178" t="s">
        <v>193</v>
      </c>
      <c r="J12" s="178" t="s">
        <v>194</v>
      </c>
      <c r="K12" s="179" t="s">
        <v>195</v>
      </c>
      <c r="L12" s="7" t="s">
        <v>61</v>
      </c>
      <c r="M12" s="178" t="s">
        <v>192</v>
      </c>
      <c r="N12" s="178" t="s">
        <v>193</v>
      </c>
      <c r="O12" s="178" t="s">
        <v>194</v>
      </c>
      <c r="P12" s="179" t="s">
        <v>196</v>
      </c>
    </row>
    <row r="13" spans="1:16" ht="14.4">
      <c r="A13" s="48">
        <v>1</v>
      </c>
      <c r="B13" s="172"/>
      <c r="C13" s="42" t="s">
        <v>173</v>
      </c>
      <c r="D13" s="50"/>
      <c r="E13" s="52"/>
      <c r="F13" s="51"/>
      <c r="G13" s="50"/>
      <c r="H13" s="50"/>
      <c r="I13" s="50"/>
      <c r="J13" s="50"/>
      <c r="K13" s="52"/>
      <c r="L13" s="51"/>
      <c r="M13" s="50"/>
      <c r="N13" s="50"/>
      <c r="O13" s="50"/>
      <c r="P13" s="52"/>
    </row>
    <row r="14" spans="1:16" ht="26.4">
      <c r="A14" s="37">
        <f>A13+0.1</f>
        <v>1.1000000000000001</v>
      </c>
      <c r="B14" s="134" t="s">
        <v>175</v>
      </c>
      <c r="C14" s="88" t="s">
        <v>132</v>
      </c>
      <c r="D14" s="78" t="s">
        <v>70</v>
      </c>
      <c r="E14" s="87">
        <v>233</v>
      </c>
      <c r="F14" s="170"/>
      <c r="G14" s="169"/>
      <c r="H14" s="169"/>
      <c r="I14" s="60"/>
      <c r="J14" s="169"/>
      <c r="K14" s="81"/>
      <c r="L14" s="170"/>
      <c r="M14" s="169"/>
      <c r="N14" s="80">
        <f t="shared" ref="N14:N32" si="0">E14*I14</f>
        <v>0</v>
      </c>
      <c r="O14" s="169"/>
      <c r="P14" s="81">
        <f t="shared" ref="P14:P32" si="1">SUM(M14:O14)</f>
        <v>0</v>
      </c>
    </row>
    <row r="15" spans="1:16" ht="26.4">
      <c r="A15" s="37">
        <f t="shared" ref="A15:A22" si="2">A14+0.1</f>
        <v>1.2000000000000002</v>
      </c>
      <c r="B15" s="134" t="s">
        <v>175</v>
      </c>
      <c r="C15" s="88" t="s">
        <v>133</v>
      </c>
      <c r="D15" s="78" t="s">
        <v>70</v>
      </c>
      <c r="E15" s="87">
        <v>43</v>
      </c>
      <c r="F15" s="170"/>
      <c r="G15" s="169"/>
      <c r="H15" s="169"/>
      <c r="I15" s="60"/>
      <c r="J15" s="169"/>
      <c r="K15" s="81"/>
      <c r="L15" s="170"/>
      <c r="M15" s="169"/>
      <c r="N15" s="80">
        <f t="shared" si="0"/>
        <v>0</v>
      </c>
      <c r="O15" s="169"/>
      <c r="P15" s="81">
        <f t="shared" si="1"/>
        <v>0</v>
      </c>
    </row>
    <row r="16" spans="1:16" ht="26.4">
      <c r="A16" s="37">
        <f t="shared" si="2"/>
        <v>1.3000000000000003</v>
      </c>
      <c r="B16" s="134" t="s">
        <v>175</v>
      </c>
      <c r="C16" s="88" t="s">
        <v>134</v>
      </c>
      <c r="D16" s="78" t="s">
        <v>65</v>
      </c>
      <c r="E16" s="87">
        <v>15</v>
      </c>
      <c r="F16" s="79"/>
      <c r="G16" s="80"/>
      <c r="H16" s="80"/>
      <c r="I16" s="60"/>
      <c r="J16" s="80"/>
      <c r="K16" s="81"/>
      <c r="L16" s="79"/>
      <c r="M16" s="80"/>
      <c r="N16" s="80">
        <f t="shared" si="0"/>
        <v>0</v>
      </c>
      <c r="O16" s="80"/>
      <c r="P16" s="81">
        <f t="shared" si="1"/>
        <v>0</v>
      </c>
    </row>
    <row r="17" spans="1:16" ht="26.4">
      <c r="A17" s="37">
        <f t="shared" si="2"/>
        <v>1.4000000000000004</v>
      </c>
      <c r="B17" s="134" t="s">
        <v>175</v>
      </c>
      <c r="C17" s="88" t="s">
        <v>135</v>
      </c>
      <c r="D17" s="78" t="s">
        <v>67</v>
      </c>
      <c r="E17" s="87">
        <v>8</v>
      </c>
      <c r="F17" s="79"/>
      <c r="G17" s="80"/>
      <c r="H17" s="80"/>
      <c r="I17" s="60"/>
      <c r="J17" s="80"/>
      <c r="K17" s="81"/>
      <c r="L17" s="79"/>
      <c r="M17" s="80"/>
      <c r="N17" s="80">
        <f t="shared" si="0"/>
        <v>0</v>
      </c>
      <c r="O17" s="80"/>
      <c r="P17" s="81">
        <f t="shared" si="1"/>
        <v>0</v>
      </c>
    </row>
    <row r="18" spans="1:16" ht="26.4">
      <c r="A18" s="37">
        <f t="shared" si="2"/>
        <v>1.5000000000000004</v>
      </c>
      <c r="B18" s="134" t="s">
        <v>175</v>
      </c>
      <c r="C18" s="88" t="s">
        <v>136</v>
      </c>
      <c r="D18" s="78" t="s">
        <v>123</v>
      </c>
      <c r="E18" s="87">
        <v>60</v>
      </c>
      <c r="F18" s="79"/>
      <c r="G18" s="80"/>
      <c r="H18" s="80"/>
      <c r="I18" s="60"/>
      <c r="J18" s="80"/>
      <c r="K18" s="81"/>
      <c r="L18" s="79"/>
      <c r="M18" s="80"/>
      <c r="N18" s="80">
        <f t="shared" si="0"/>
        <v>0</v>
      </c>
      <c r="O18" s="80"/>
      <c r="P18" s="81">
        <f t="shared" si="1"/>
        <v>0</v>
      </c>
    </row>
    <row r="19" spans="1:16" ht="26.4">
      <c r="A19" s="37">
        <f t="shared" si="2"/>
        <v>1.6000000000000005</v>
      </c>
      <c r="B19" s="134" t="s">
        <v>175</v>
      </c>
      <c r="C19" s="88" t="s">
        <v>137</v>
      </c>
      <c r="D19" s="78" t="s">
        <v>67</v>
      </c>
      <c r="E19" s="87">
        <v>8</v>
      </c>
      <c r="F19" s="79"/>
      <c r="G19" s="80"/>
      <c r="H19" s="80"/>
      <c r="I19" s="60"/>
      <c r="J19" s="80"/>
      <c r="K19" s="81"/>
      <c r="L19" s="79"/>
      <c r="M19" s="80"/>
      <c r="N19" s="80">
        <f t="shared" si="0"/>
        <v>0</v>
      </c>
      <c r="O19" s="80"/>
      <c r="P19" s="81">
        <f t="shared" si="1"/>
        <v>0</v>
      </c>
    </row>
    <row r="20" spans="1:16" ht="26.4">
      <c r="A20" s="37">
        <f t="shared" si="2"/>
        <v>1.7000000000000006</v>
      </c>
      <c r="B20" s="134" t="s">
        <v>175</v>
      </c>
      <c r="C20" s="88" t="s">
        <v>138</v>
      </c>
      <c r="D20" s="78" t="s">
        <v>67</v>
      </c>
      <c r="E20" s="87">
        <v>1</v>
      </c>
      <c r="F20" s="79"/>
      <c r="G20" s="80"/>
      <c r="H20" s="80"/>
      <c r="I20" s="60"/>
      <c r="J20" s="80"/>
      <c r="K20" s="81"/>
      <c r="L20" s="79"/>
      <c r="M20" s="80"/>
      <c r="N20" s="80">
        <f t="shared" si="0"/>
        <v>0</v>
      </c>
      <c r="O20" s="80"/>
      <c r="P20" s="81">
        <f t="shared" si="1"/>
        <v>0</v>
      </c>
    </row>
    <row r="21" spans="1:16" ht="26.4">
      <c r="A21" s="37">
        <f t="shared" si="2"/>
        <v>1.8000000000000007</v>
      </c>
      <c r="B21" s="134" t="s">
        <v>175</v>
      </c>
      <c r="C21" s="88" t="s">
        <v>139</v>
      </c>
      <c r="D21" s="78" t="s">
        <v>67</v>
      </c>
      <c r="E21" s="87">
        <v>7</v>
      </c>
      <c r="F21" s="79"/>
      <c r="G21" s="80"/>
      <c r="H21" s="80"/>
      <c r="I21" s="60"/>
      <c r="J21" s="80"/>
      <c r="K21" s="81"/>
      <c r="L21" s="79"/>
      <c r="M21" s="80"/>
      <c r="N21" s="80">
        <f t="shared" si="0"/>
        <v>0</v>
      </c>
      <c r="O21" s="80"/>
      <c r="P21" s="81">
        <f t="shared" si="1"/>
        <v>0</v>
      </c>
    </row>
    <row r="22" spans="1:16" ht="26.4">
      <c r="A22" s="37">
        <f t="shared" si="2"/>
        <v>1.9000000000000008</v>
      </c>
      <c r="B22" s="134" t="s">
        <v>175</v>
      </c>
      <c r="C22" s="88" t="s">
        <v>140</v>
      </c>
      <c r="D22" s="78" t="s">
        <v>67</v>
      </c>
      <c r="E22" s="87">
        <v>1</v>
      </c>
      <c r="F22" s="79"/>
      <c r="G22" s="80"/>
      <c r="H22" s="80"/>
      <c r="I22" s="60"/>
      <c r="J22" s="80"/>
      <c r="K22" s="81"/>
      <c r="L22" s="79"/>
      <c r="M22" s="80"/>
      <c r="N22" s="80">
        <f t="shared" si="0"/>
        <v>0</v>
      </c>
      <c r="O22" s="80"/>
      <c r="P22" s="81">
        <f t="shared" si="1"/>
        <v>0</v>
      </c>
    </row>
    <row r="23" spans="1:16" ht="26.4">
      <c r="A23" s="176">
        <v>1.1000000000000001</v>
      </c>
      <c r="B23" s="134" t="s">
        <v>175</v>
      </c>
      <c r="C23" s="88" t="s">
        <v>141</v>
      </c>
      <c r="D23" s="78" t="s">
        <v>67</v>
      </c>
      <c r="E23" s="87">
        <v>7</v>
      </c>
      <c r="F23" s="79"/>
      <c r="G23" s="80"/>
      <c r="H23" s="80"/>
      <c r="I23" s="60"/>
      <c r="J23" s="80"/>
      <c r="K23" s="81"/>
      <c r="L23" s="79"/>
      <c r="M23" s="80"/>
      <c r="N23" s="80">
        <f t="shared" si="0"/>
        <v>0</v>
      </c>
      <c r="O23" s="80"/>
      <c r="P23" s="81">
        <f t="shared" si="1"/>
        <v>0</v>
      </c>
    </row>
    <row r="24" spans="1:16" ht="26.4">
      <c r="A24" s="176">
        <f>A23+0.01</f>
        <v>1.1100000000000001</v>
      </c>
      <c r="B24" s="134" t="s">
        <v>175</v>
      </c>
      <c r="C24" s="88" t="s">
        <v>142</v>
      </c>
      <c r="D24" s="78" t="s">
        <v>67</v>
      </c>
      <c r="E24" s="87">
        <v>8</v>
      </c>
      <c r="F24" s="79"/>
      <c r="G24" s="80"/>
      <c r="H24" s="80"/>
      <c r="I24" s="60"/>
      <c r="J24" s="80"/>
      <c r="K24" s="81"/>
      <c r="L24" s="79"/>
      <c r="M24" s="80"/>
      <c r="N24" s="80">
        <f t="shared" si="0"/>
        <v>0</v>
      </c>
      <c r="O24" s="80"/>
      <c r="P24" s="81">
        <f t="shared" si="1"/>
        <v>0</v>
      </c>
    </row>
    <row r="25" spans="1:16" ht="26.4">
      <c r="A25" s="176">
        <f t="shared" ref="A25:A32" si="3">A24+0.01</f>
        <v>1.1200000000000001</v>
      </c>
      <c r="B25" s="134" t="s">
        <v>175</v>
      </c>
      <c r="C25" s="88" t="s">
        <v>143</v>
      </c>
      <c r="D25" s="78" t="s">
        <v>67</v>
      </c>
      <c r="E25" s="87">
        <v>1</v>
      </c>
      <c r="F25" s="79"/>
      <c r="G25" s="80"/>
      <c r="H25" s="80"/>
      <c r="I25" s="60"/>
      <c r="J25" s="80"/>
      <c r="K25" s="81"/>
      <c r="L25" s="79"/>
      <c r="M25" s="80"/>
      <c r="N25" s="80">
        <f t="shared" si="0"/>
        <v>0</v>
      </c>
      <c r="O25" s="80"/>
      <c r="P25" s="81">
        <f t="shared" si="1"/>
        <v>0</v>
      </c>
    </row>
    <row r="26" spans="1:16" ht="26.4">
      <c r="A26" s="176">
        <f t="shared" si="3"/>
        <v>1.1300000000000001</v>
      </c>
      <c r="B26" s="134" t="s">
        <v>175</v>
      </c>
      <c r="C26" s="88" t="s">
        <v>144</v>
      </c>
      <c r="D26" s="78" t="s">
        <v>67</v>
      </c>
      <c r="E26" s="87">
        <v>1</v>
      </c>
      <c r="F26" s="79"/>
      <c r="G26" s="80"/>
      <c r="H26" s="80"/>
      <c r="I26" s="60"/>
      <c r="J26" s="80"/>
      <c r="K26" s="81"/>
      <c r="L26" s="79"/>
      <c r="M26" s="80"/>
      <c r="N26" s="80">
        <f t="shared" si="0"/>
        <v>0</v>
      </c>
      <c r="O26" s="80"/>
      <c r="P26" s="81">
        <f t="shared" si="1"/>
        <v>0</v>
      </c>
    </row>
    <row r="27" spans="1:16" ht="26.4">
      <c r="A27" s="176">
        <f t="shared" si="3"/>
        <v>1.1400000000000001</v>
      </c>
      <c r="B27" s="134" t="s">
        <v>175</v>
      </c>
      <c r="C27" s="88" t="s">
        <v>145</v>
      </c>
      <c r="D27" s="78" t="s">
        <v>67</v>
      </c>
      <c r="E27" s="87">
        <v>7</v>
      </c>
      <c r="F27" s="79"/>
      <c r="G27" s="80"/>
      <c r="H27" s="80"/>
      <c r="I27" s="60"/>
      <c r="J27" s="80"/>
      <c r="K27" s="81"/>
      <c r="L27" s="79"/>
      <c r="M27" s="80"/>
      <c r="N27" s="80">
        <f t="shared" si="0"/>
        <v>0</v>
      </c>
      <c r="O27" s="80"/>
      <c r="P27" s="81">
        <f t="shared" si="1"/>
        <v>0</v>
      </c>
    </row>
    <row r="28" spans="1:16" ht="26.4">
      <c r="A28" s="176">
        <f t="shared" si="3"/>
        <v>1.1500000000000001</v>
      </c>
      <c r="B28" s="134" t="s">
        <v>175</v>
      </c>
      <c r="C28" s="89" t="s">
        <v>146</v>
      </c>
      <c r="D28" s="90" t="s">
        <v>67</v>
      </c>
      <c r="E28" s="38">
        <v>8</v>
      </c>
      <c r="F28" s="79"/>
      <c r="G28" s="80"/>
      <c r="H28" s="80"/>
      <c r="I28" s="28"/>
      <c r="J28" s="80"/>
      <c r="K28" s="81"/>
      <c r="L28" s="79"/>
      <c r="M28" s="80"/>
      <c r="N28" s="80">
        <f t="shared" si="0"/>
        <v>0</v>
      </c>
      <c r="O28" s="80"/>
      <c r="P28" s="81">
        <f t="shared" si="1"/>
        <v>0</v>
      </c>
    </row>
    <row r="29" spans="1:16" ht="26.4">
      <c r="A29" s="176">
        <f t="shared" si="3"/>
        <v>1.1600000000000001</v>
      </c>
      <c r="B29" s="134" t="s">
        <v>175</v>
      </c>
      <c r="C29" s="82" t="s">
        <v>147</v>
      </c>
      <c r="D29" s="60" t="s">
        <v>70</v>
      </c>
      <c r="E29" s="87">
        <v>24</v>
      </c>
      <c r="F29" s="79"/>
      <c r="G29" s="80"/>
      <c r="H29" s="80"/>
      <c r="I29" s="60"/>
      <c r="J29" s="80"/>
      <c r="K29" s="81"/>
      <c r="L29" s="79"/>
      <c r="M29" s="80"/>
      <c r="N29" s="80">
        <f t="shared" si="0"/>
        <v>0</v>
      </c>
      <c r="O29" s="80"/>
      <c r="P29" s="81">
        <f t="shared" si="1"/>
        <v>0</v>
      </c>
    </row>
    <row r="30" spans="1:16" ht="26.4">
      <c r="A30" s="176">
        <f t="shared" si="3"/>
        <v>1.1700000000000002</v>
      </c>
      <c r="B30" s="134" t="s">
        <v>175</v>
      </c>
      <c r="C30" s="82" t="s">
        <v>148</v>
      </c>
      <c r="D30" s="60" t="s">
        <v>70</v>
      </c>
      <c r="E30" s="87">
        <v>190</v>
      </c>
      <c r="F30" s="79"/>
      <c r="G30" s="80"/>
      <c r="H30" s="80"/>
      <c r="I30" s="60"/>
      <c r="J30" s="80"/>
      <c r="K30" s="81"/>
      <c r="L30" s="79"/>
      <c r="M30" s="80"/>
      <c r="N30" s="80">
        <f t="shared" si="0"/>
        <v>0</v>
      </c>
      <c r="O30" s="80"/>
      <c r="P30" s="81">
        <f t="shared" si="1"/>
        <v>0</v>
      </c>
    </row>
    <row r="31" spans="1:16" ht="26.4">
      <c r="A31" s="176">
        <f t="shared" si="3"/>
        <v>1.1800000000000002</v>
      </c>
      <c r="B31" s="134" t="s">
        <v>175</v>
      </c>
      <c r="C31" s="82" t="s">
        <v>149</v>
      </c>
      <c r="D31" s="60" t="s">
        <v>150</v>
      </c>
      <c r="E31" s="87">
        <v>8.3000000000000007</v>
      </c>
      <c r="F31" s="79"/>
      <c r="G31" s="80"/>
      <c r="H31" s="80"/>
      <c r="I31" s="60"/>
      <c r="J31" s="80"/>
      <c r="K31" s="81"/>
      <c r="L31" s="79"/>
      <c r="M31" s="80"/>
      <c r="N31" s="80">
        <f t="shared" si="0"/>
        <v>0</v>
      </c>
      <c r="O31" s="80"/>
      <c r="P31" s="81">
        <f t="shared" si="1"/>
        <v>0</v>
      </c>
    </row>
    <row r="32" spans="1:16" ht="26.4">
      <c r="A32" s="176">
        <f t="shared" si="3"/>
        <v>1.1900000000000002</v>
      </c>
      <c r="B32" s="134" t="s">
        <v>175</v>
      </c>
      <c r="C32" s="82" t="s">
        <v>151</v>
      </c>
      <c r="D32" s="60" t="s">
        <v>65</v>
      </c>
      <c r="E32" s="87">
        <v>1</v>
      </c>
      <c r="F32" s="79"/>
      <c r="G32" s="80"/>
      <c r="H32" s="80"/>
      <c r="I32" s="60"/>
      <c r="J32" s="80"/>
      <c r="K32" s="81"/>
      <c r="L32" s="79"/>
      <c r="M32" s="80"/>
      <c r="N32" s="80">
        <f t="shared" si="0"/>
        <v>0</v>
      </c>
      <c r="O32" s="80"/>
      <c r="P32" s="81">
        <f t="shared" si="1"/>
        <v>0</v>
      </c>
    </row>
    <row r="33" spans="1:16" ht="14.4">
      <c r="A33" s="158">
        <v>2</v>
      </c>
      <c r="B33" s="171"/>
      <c r="C33" s="142" t="s">
        <v>174</v>
      </c>
      <c r="D33" s="78"/>
      <c r="E33" s="87"/>
      <c r="F33" s="79"/>
      <c r="G33" s="80"/>
      <c r="H33" s="80"/>
      <c r="I33" s="60"/>
      <c r="J33" s="80"/>
      <c r="K33" s="81"/>
      <c r="L33" s="79"/>
      <c r="M33" s="80"/>
      <c r="N33" s="80"/>
      <c r="O33" s="80"/>
      <c r="P33" s="81"/>
    </row>
    <row r="34" spans="1:16" ht="26.4">
      <c r="A34" s="37">
        <f>A33+0.1</f>
        <v>2.1</v>
      </c>
      <c r="B34" s="134" t="s">
        <v>175</v>
      </c>
      <c r="C34" s="82" t="s">
        <v>152</v>
      </c>
      <c r="D34" s="78" t="s">
        <v>67</v>
      </c>
      <c r="E34" s="156">
        <v>8</v>
      </c>
      <c r="F34" s="79"/>
      <c r="G34" s="80"/>
      <c r="H34" s="60"/>
      <c r="I34" s="60"/>
      <c r="J34" s="80"/>
      <c r="K34" s="140"/>
      <c r="L34" s="79">
        <f t="shared" ref="L34:L54" si="4">E34*F34</f>
        <v>0</v>
      </c>
      <c r="M34" s="80">
        <f t="shared" ref="M34:M54" si="5">H34*E34</f>
        <v>0</v>
      </c>
      <c r="N34" s="80"/>
      <c r="O34" s="80">
        <f t="shared" ref="O34:O54" si="6">J34*E34</f>
        <v>0</v>
      </c>
      <c r="P34" s="81">
        <f t="shared" ref="P34:P54" si="7">SUM(M34:O34)</f>
        <v>0</v>
      </c>
    </row>
    <row r="35" spans="1:16" ht="26.4">
      <c r="A35" s="37">
        <f t="shared" ref="A35:A42" si="8">A34+0.1</f>
        <v>2.2000000000000002</v>
      </c>
      <c r="B35" s="134" t="s">
        <v>175</v>
      </c>
      <c r="C35" s="82" t="s">
        <v>153</v>
      </c>
      <c r="D35" s="78" t="s">
        <v>70</v>
      </c>
      <c r="E35" s="156">
        <v>190</v>
      </c>
      <c r="F35" s="79"/>
      <c r="G35" s="80"/>
      <c r="H35" s="60"/>
      <c r="I35" s="60"/>
      <c r="J35" s="80"/>
      <c r="K35" s="140"/>
      <c r="L35" s="79">
        <f t="shared" si="4"/>
        <v>0</v>
      </c>
      <c r="M35" s="80">
        <f t="shared" si="5"/>
        <v>0</v>
      </c>
      <c r="N35" s="80"/>
      <c r="O35" s="80">
        <f t="shared" si="6"/>
        <v>0</v>
      </c>
      <c r="P35" s="81">
        <f t="shared" si="7"/>
        <v>0</v>
      </c>
    </row>
    <row r="36" spans="1:16" ht="26.4">
      <c r="A36" s="37">
        <f t="shared" si="8"/>
        <v>2.3000000000000003</v>
      </c>
      <c r="B36" s="134" t="s">
        <v>175</v>
      </c>
      <c r="C36" s="82" t="s">
        <v>154</v>
      </c>
      <c r="D36" s="78" t="s">
        <v>70</v>
      </c>
      <c r="E36" s="156">
        <v>24</v>
      </c>
      <c r="F36" s="79"/>
      <c r="G36" s="80"/>
      <c r="H36" s="60"/>
      <c r="I36" s="60"/>
      <c r="J36" s="80"/>
      <c r="K36" s="140"/>
      <c r="L36" s="79">
        <f t="shared" si="4"/>
        <v>0</v>
      </c>
      <c r="M36" s="80">
        <f t="shared" si="5"/>
        <v>0</v>
      </c>
      <c r="N36" s="80"/>
      <c r="O36" s="80">
        <f t="shared" si="6"/>
        <v>0</v>
      </c>
      <c r="P36" s="81">
        <f t="shared" si="7"/>
        <v>0</v>
      </c>
    </row>
    <row r="37" spans="1:16" ht="26.4">
      <c r="A37" s="37">
        <f t="shared" si="8"/>
        <v>2.4000000000000004</v>
      </c>
      <c r="B37" s="134" t="s">
        <v>175</v>
      </c>
      <c r="C37" s="82" t="s">
        <v>155</v>
      </c>
      <c r="D37" s="78" t="s">
        <v>150</v>
      </c>
      <c r="E37" s="156">
        <v>8.3000000000000007</v>
      </c>
      <c r="F37" s="79"/>
      <c r="G37" s="80"/>
      <c r="H37" s="60"/>
      <c r="I37" s="60"/>
      <c r="J37" s="80"/>
      <c r="K37" s="140"/>
      <c r="L37" s="79">
        <f t="shared" si="4"/>
        <v>0</v>
      </c>
      <c r="M37" s="80">
        <f t="shared" si="5"/>
        <v>0</v>
      </c>
      <c r="N37" s="80"/>
      <c r="O37" s="80">
        <f t="shared" si="6"/>
        <v>0</v>
      </c>
      <c r="P37" s="81">
        <f t="shared" si="7"/>
        <v>0</v>
      </c>
    </row>
    <row r="38" spans="1:16" ht="26.4">
      <c r="A38" s="37">
        <f t="shared" si="8"/>
        <v>2.5000000000000004</v>
      </c>
      <c r="B38" s="134" t="s">
        <v>175</v>
      </c>
      <c r="C38" s="82" t="s">
        <v>156</v>
      </c>
      <c r="D38" s="78" t="s">
        <v>70</v>
      </c>
      <c r="E38" s="156">
        <v>190</v>
      </c>
      <c r="F38" s="79"/>
      <c r="G38" s="80"/>
      <c r="H38" s="60"/>
      <c r="I38" s="60"/>
      <c r="J38" s="80"/>
      <c r="K38" s="140"/>
      <c r="L38" s="79">
        <f t="shared" si="4"/>
        <v>0</v>
      </c>
      <c r="M38" s="80">
        <f t="shared" si="5"/>
        <v>0</v>
      </c>
      <c r="N38" s="80"/>
      <c r="O38" s="80">
        <f t="shared" si="6"/>
        <v>0</v>
      </c>
      <c r="P38" s="81">
        <f t="shared" si="7"/>
        <v>0</v>
      </c>
    </row>
    <row r="39" spans="1:16" ht="26.4">
      <c r="A39" s="37">
        <f t="shared" si="8"/>
        <v>2.6000000000000005</v>
      </c>
      <c r="B39" s="134" t="s">
        <v>175</v>
      </c>
      <c r="C39" s="82" t="s">
        <v>157</v>
      </c>
      <c r="D39" s="78" t="s">
        <v>158</v>
      </c>
      <c r="E39" s="156">
        <v>1</v>
      </c>
      <c r="F39" s="79"/>
      <c r="G39" s="80"/>
      <c r="H39" s="60"/>
      <c r="I39" s="60"/>
      <c r="J39" s="80"/>
      <c r="K39" s="140"/>
      <c r="L39" s="79">
        <f t="shared" si="4"/>
        <v>0</v>
      </c>
      <c r="M39" s="80">
        <f t="shared" si="5"/>
        <v>0</v>
      </c>
      <c r="N39" s="80"/>
      <c r="O39" s="80">
        <f t="shared" si="6"/>
        <v>0</v>
      </c>
      <c r="P39" s="81">
        <f t="shared" si="7"/>
        <v>0</v>
      </c>
    </row>
    <row r="40" spans="1:16" ht="26.4">
      <c r="A40" s="37">
        <f t="shared" si="8"/>
        <v>2.7000000000000006</v>
      </c>
      <c r="B40" s="134" t="s">
        <v>175</v>
      </c>
      <c r="C40" s="82" t="s">
        <v>159</v>
      </c>
      <c r="D40" s="78" t="s">
        <v>70</v>
      </c>
      <c r="E40" s="156">
        <v>166</v>
      </c>
      <c r="F40" s="79"/>
      <c r="G40" s="80"/>
      <c r="H40" s="60"/>
      <c r="I40" s="60"/>
      <c r="J40" s="80"/>
      <c r="K40" s="140"/>
      <c r="L40" s="79">
        <f t="shared" si="4"/>
        <v>0</v>
      </c>
      <c r="M40" s="80">
        <f t="shared" si="5"/>
        <v>0</v>
      </c>
      <c r="N40" s="80"/>
      <c r="O40" s="80">
        <f t="shared" si="6"/>
        <v>0</v>
      </c>
      <c r="P40" s="81">
        <f t="shared" si="7"/>
        <v>0</v>
      </c>
    </row>
    <row r="41" spans="1:16" ht="26.4">
      <c r="A41" s="37">
        <f t="shared" si="8"/>
        <v>2.8000000000000007</v>
      </c>
      <c r="B41" s="134" t="s">
        <v>175</v>
      </c>
      <c r="C41" s="82" t="s">
        <v>160</v>
      </c>
      <c r="D41" s="78" t="s">
        <v>70</v>
      </c>
      <c r="E41" s="156">
        <v>24</v>
      </c>
      <c r="F41" s="79"/>
      <c r="G41" s="80"/>
      <c r="H41" s="60"/>
      <c r="I41" s="60"/>
      <c r="J41" s="80"/>
      <c r="K41" s="140"/>
      <c r="L41" s="79">
        <f t="shared" si="4"/>
        <v>0</v>
      </c>
      <c r="M41" s="80">
        <f t="shared" si="5"/>
        <v>0</v>
      </c>
      <c r="N41" s="80"/>
      <c r="O41" s="80">
        <f t="shared" si="6"/>
        <v>0</v>
      </c>
      <c r="P41" s="81">
        <f t="shared" si="7"/>
        <v>0</v>
      </c>
    </row>
    <row r="42" spans="1:16" ht="26.4">
      <c r="A42" s="37">
        <f t="shared" si="8"/>
        <v>2.9000000000000008</v>
      </c>
      <c r="B42" s="134" t="s">
        <v>175</v>
      </c>
      <c r="C42" s="82" t="s">
        <v>161</v>
      </c>
      <c r="D42" s="78" t="s">
        <v>67</v>
      </c>
      <c r="E42" s="156">
        <v>15</v>
      </c>
      <c r="F42" s="79"/>
      <c r="G42" s="80"/>
      <c r="H42" s="60"/>
      <c r="I42" s="60"/>
      <c r="J42" s="80"/>
      <c r="K42" s="140"/>
      <c r="L42" s="79">
        <f t="shared" si="4"/>
        <v>0</v>
      </c>
      <c r="M42" s="80">
        <f t="shared" si="5"/>
        <v>0</v>
      </c>
      <c r="N42" s="80"/>
      <c r="O42" s="80">
        <f t="shared" si="6"/>
        <v>0</v>
      </c>
      <c r="P42" s="81">
        <f t="shared" si="7"/>
        <v>0</v>
      </c>
    </row>
    <row r="43" spans="1:16" ht="26.4">
      <c r="A43" s="176">
        <v>2.1</v>
      </c>
      <c r="B43" s="134" t="s">
        <v>175</v>
      </c>
      <c r="C43" s="82" t="s">
        <v>162</v>
      </c>
      <c r="D43" s="78" t="s">
        <v>65</v>
      </c>
      <c r="E43" s="156">
        <v>8</v>
      </c>
      <c r="F43" s="79"/>
      <c r="G43" s="80"/>
      <c r="H43" s="60"/>
      <c r="I43" s="60"/>
      <c r="J43" s="80"/>
      <c r="K43" s="140"/>
      <c r="L43" s="79">
        <f t="shared" si="4"/>
        <v>0</v>
      </c>
      <c r="M43" s="80">
        <f t="shared" si="5"/>
        <v>0</v>
      </c>
      <c r="N43" s="80"/>
      <c r="O43" s="80">
        <f t="shared" si="6"/>
        <v>0</v>
      </c>
      <c r="P43" s="81">
        <f t="shared" si="7"/>
        <v>0</v>
      </c>
    </row>
    <row r="44" spans="1:16" ht="26.4">
      <c r="A44" s="176">
        <f>A43+0.01</f>
        <v>2.11</v>
      </c>
      <c r="B44" s="134" t="s">
        <v>175</v>
      </c>
      <c r="C44" s="82" t="s">
        <v>163</v>
      </c>
      <c r="D44" s="78" t="s">
        <v>65</v>
      </c>
      <c r="E44" s="156">
        <v>8</v>
      </c>
      <c r="F44" s="79"/>
      <c r="G44" s="80"/>
      <c r="H44" s="60"/>
      <c r="I44" s="60"/>
      <c r="J44" s="80"/>
      <c r="K44" s="140"/>
      <c r="L44" s="79">
        <f t="shared" si="4"/>
        <v>0</v>
      </c>
      <c r="M44" s="80">
        <f t="shared" si="5"/>
        <v>0</v>
      </c>
      <c r="N44" s="80"/>
      <c r="O44" s="80">
        <f t="shared" si="6"/>
        <v>0</v>
      </c>
      <c r="P44" s="81">
        <f t="shared" si="7"/>
        <v>0</v>
      </c>
    </row>
    <row r="45" spans="1:16" ht="26.4">
      <c r="A45" s="176">
        <f t="shared" ref="A45:A54" si="9">A44+0.01</f>
        <v>2.1199999999999997</v>
      </c>
      <c r="B45" s="134" t="s">
        <v>175</v>
      </c>
      <c r="C45" s="82" t="s">
        <v>164</v>
      </c>
      <c r="D45" s="78" t="s">
        <v>65</v>
      </c>
      <c r="E45" s="156">
        <v>8</v>
      </c>
      <c r="F45" s="79"/>
      <c r="G45" s="80"/>
      <c r="H45" s="60"/>
      <c r="I45" s="60"/>
      <c r="J45" s="80"/>
      <c r="K45" s="140"/>
      <c r="L45" s="79">
        <f t="shared" si="4"/>
        <v>0</v>
      </c>
      <c r="M45" s="80">
        <f t="shared" si="5"/>
        <v>0</v>
      </c>
      <c r="N45" s="80"/>
      <c r="O45" s="80">
        <f t="shared" si="6"/>
        <v>0</v>
      </c>
      <c r="P45" s="81">
        <f t="shared" si="7"/>
        <v>0</v>
      </c>
    </row>
    <row r="46" spans="1:16" ht="26.4">
      <c r="A46" s="176">
        <f t="shared" si="9"/>
        <v>2.1299999999999994</v>
      </c>
      <c r="B46" s="134" t="s">
        <v>175</v>
      </c>
      <c r="C46" s="82" t="s">
        <v>165</v>
      </c>
      <c r="D46" s="78" t="s">
        <v>67</v>
      </c>
      <c r="E46" s="156">
        <v>8</v>
      </c>
      <c r="F46" s="79"/>
      <c r="G46" s="80"/>
      <c r="H46" s="60"/>
      <c r="I46" s="60"/>
      <c r="J46" s="80"/>
      <c r="K46" s="140"/>
      <c r="L46" s="79">
        <f t="shared" si="4"/>
        <v>0</v>
      </c>
      <c r="M46" s="80">
        <f t="shared" si="5"/>
        <v>0</v>
      </c>
      <c r="N46" s="80"/>
      <c r="O46" s="80">
        <f t="shared" si="6"/>
        <v>0</v>
      </c>
      <c r="P46" s="81">
        <f t="shared" si="7"/>
        <v>0</v>
      </c>
    </row>
    <row r="47" spans="1:16" ht="26.4">
      <c r="A47" s="176">
        <f t="shared" si="9"/>
        <v>2.1399999999999992</v>
      </c>
      <c r="B47" s="134" t="s">
        <v>175</v>
      </c>
      <c r="C47" s="82" t="s">
        <v>166</v>
      </c>
      <c r="D47" s="78" t="s">
        <v>70</v>
      </c>
      <c r="E47" s="156">
        <v>43</v>
      </c>
      <c r="F47" s="79"/>
      <c r="G47" s="80"/>
      <c r="H47" s="60"/>
      <c r="I47" s="60"/>
      <c r="J47" s="80"/>
      <c r="K47" s="140"/>
      <c r="L47" s="79">
        <f t="shared" si="4"/>
        <v>0</v>
      </c>
      <c r="M47" s="80">
        <f t="shared" si="5"/>
        <v>0</v>
      </c>
      <c r="N47" s="80"/>
      <c r="O47" s="80">
        <f t="shared" si="6"/>
        <v>0</v>
      </c>
      <c r="P47" s="81">
        <f t="shared" si="7"/>
        <v>0</v>
      </c>
    </row>
    <row r="48" spans="1:16" ht="26.4">
      <c r="A48" s="176">
        <f t="shared" si="9"/>
        <v>2.149999999999999</v>
      </c>
      <c r="B48" s="134" t="s">
        <v>175</v>
      </c>
      <c r="C48" s="82" t="s">
        <v>69</v>
      </c>
      <c r="D48" s="78" t="s">
        <v>70</v>
      </c>
      <c r="E48" s="156">
        <v>190</v>
      </c>
      <c r="F48" s="79"/>
      <c r="G48" s="80"/>
      <c r="H48" s="60"/>
      <c r="I48" s="60"/>
      <c r="J48" s="80"/>
      <c r="K48" s="140"/>
      <c r="L48" s="79">
        <f t="shared" si="4"/>
        <v>0</v>
      </c>
      <c r="M48" s="80">
        <f t="shared" si="5"/>
        <v>0</v>
      </c>
      <c r="N48" s="80"/>
      <c r="O48" s="80">
        <f t="shared" si="6"/>
        <v>0</v>
      </c>
      <c r="P48" s="81">
        <f t="shared" si="7"/>
        <v>0</v>
      </c>
    </row>
    <row r="49" spans="1:16" ht="26.4">
      <c r="A49" s="176">
        <f t="shared" si="9"/>
        <v>2.1599999999999988</v>
      </c>
      <c r="B49" s="134" t="s">
        <v>175</v>
      </c>
      <c r="C49" s="82" t="s">
        <v>167</v>
      </c>
      <c r="D49" s="78" t="s">
        <v>70</v>
      </c>
      <c r="E49" s="156">
        <v>190</v>
      </c>
      <c r="F49" s="79"/>
      <c r="G49" s="80"/>
      <c r="H49" s="60"/>
      <c r="I49" s="60"/>
      <c r="J49" s="80"/>
      <c r="K49" s="140"/>
      <c r="L49" s="79">
        <f t="shared" si="4"/>
        <v>0</v>
      </c>
      <c r="M49" s="80">
        <f t="shared" si="5"/>
        <v>0</v>
      </c>
      <c r="N49" s="80"/>
      <c r="O49" s="80">
        <f t="shared" si="6"/>
        <v>0</v>
      </c>
      <c r="P49" s="81">
        <f t="shared" si="7"/>
        <v>0</v>
      </c>
    </row>
    <row r="50" spans="1:16" ht="26.4">
      <c r="A50" s="176">
        <f t="shared" si="9"/>
        <v>2.1699999999999986</v>
      </c>
      <c r="B50" s="134" t="s">
        <v>175</v>
      </c>
      <c r="C50" s="82" t="s">
        <v>168</v>
      </c>
      <c r="D50" s="78" t="s">
        <v>158</v>
      </c>
      <c r="E50" s="156">
        <v>1</v>
      </c>
      <c r="F50" s="79"/>
      <c r="G50" s="80"/>
      <c r="H50" s="60"/>
      <c r="I50" s="60"/>
      <c r="J50" s="80"/>
      <c r="K50" s="140"/>
      <c r="L50" s="79">
        <f t="shared" si="4"/>
        <v>0</v>
      </c>
      <c r="M50" s="80">
        <f t="shared" si="5"/>
        <v>0</v>
      </c>
      <c r="N50" s="80"/>
      <c r="O50" s="80">
        <f t="shared" si="6"/>
        <v>0</v>
      </c>
      <c r="P50" s="81">
        <f t="shared" si="7"/>
        <v>0</v>
      </c>
    </row>
    <row r="51" spans="1:16" ht="26.4">
      <c r="A51" s="176">
        <f t="shared" si="9"/>
        <v>2.1799999999999984</v>
      </c>
      <c r="B51" s="134" t="s">
        <v>175</v>
      </c>
      <c r="C51" s="82" t="s">
        <v>169</v>
      </c>
      <c r="D51" s="78" t="s">
        <v>158</v>
      </c>
      <c r="E51" s="156">
        <v>1</v>
      </c>
      <c r="F51" s="79"/>
      <c r="G51" s="80"/>
      <c r="H51" s="60"/>
      <c r="I51" s="60"/>
      <c r="J51" s="80"/>
      <c r="K51" s="140"/>
      <c r="L51" s="79">
        <f t="shared" si="4"/>
        <v>0</v>
      </c>
      <c r="M51" s="80">
        <f t="shared" si="5"/>
        <v>0</v>
      </c>
      <c r="N51" s="80"/>
      <c r="O51" s="80">
        <f t="shared" si="6"/>
        <v>0</v>
      </c>
      <c r="P51" s="81">
        <f t="shared" si="7"/>
        <v>0</v>
      </c>
    </row>
    <row r="52" spans="1:16" ht="26.4">
      <c r="A52" s="176">
        <f t="shared" si="9"/>
        <v>2.1899999999999982</v>
      </c>
      <c r="B52" s="134" t="s">
        <v>175</v>
      </c>
      <c r="C52" s="82" t="s">
        <v>170</v>
      </c>
      <c r="D52" s="78" t="s">
        <v>158</v>
      </c>
      <c r="E52" s="156">
        <v>1</v>
      </c>
      <c r="F52" s="79"/>
      <c r="G52" s="80"/>
      <c r="H52" s="60"/>
      <c r="I52" s="60"/>
      <c r="J52" s="80"/>
      <c r="K52" s="140"/>
      <c r="L52" s="79">
        <f t="shared" si="4"/>
        <v>0</v>
      </c>
      <c r="M52" s="80">
        <f t="shared" si="5"/>
        <v>0</v>
      </c>
      <c r="N52" s="80"/>
      <c r="O52" s="80">
        <f t="shared" si="6"/>
        <v>0</v>
      </c>
      <c r="P52" s="81">
        <f t="shared" si="7"/>
        <v>0</v>
      </c>
    </row>
    <row r="53" spans="1:16" ht="26.4">
      <c r="A53" s="176">
        <f t="shared" si="9"/>
        <v>2.199999999999998</v>
      </c>
      <c r="B53" s="134" t="s">
        <v>175</v>
      </c>
      <c r="C53" s="82" t="s">
        <v>171</v>
      </c>
      <c r="D53" s="78" t="s">
        <v>158</v>
      </c>
      <c r="E53" s="156">
        <v>1</v>
      </c>
      <c r="F53" s="79"/>
      <c r="G53" s="80"/>
      <c r="H53" s="60"/>
      <c r="I53" s="60"/>
      <c r="J53" s="80"/>
      <c r="K53" s="140"/>
      <c r="L53" s="79">
        <f t="shared" si="4"/>
        <v>0</v>
      </c>
      <c r="M53" s="80">
        <f t="shared" si="5"/>
        <v>0</v>
      </c>
      <c r="N53" s="80"/>
      <c r="O53" s="80">
        <f t="shared" si="6"/>
        <v>0</v>
      </c>
      <c r="P53" s="81">
        <f t="shared" si="7"/>
        <v>0</v>
      </c>
    </row>
    <row r="54" spans="1:16" ht="27" thickBot="1">
      <c r="A54" s="177">
        <f t="shared" si="9"/>
        <v>2.2099999999999977</v>
      </c>
      <c r="B54" s="163" t="s">
        <v>175</v>
      </c>
      <c r="C54" s="116" t="s">
        <v>172</v>
      </c>
      <c r="D54" s="173" t="s">
        <v>158</v>
      </c>
      <c r="E54" s="174">
        <v>1</v>
      </c>
      <c r="F54" s="118"/>
      <c r="G54" s="119"/>
      <c r="H54" s="117"/>
      <c r="I54" s="117"/>
      <c r="J54" s="119"/>
      <c r="K54" s="175"/>
      <c r="L54" s="118">
        <f t="shared" si="4"/>
        <v>0</v>
      </c>
      <c r="M54" s="119">
        <f t="shared" si="5"/>
        <v>0</v>
      </c>
      <c r="N54" s="119"/>
      <c r="O54" s="119">
        <f t="shared" si="6"/>
        <v>0</v>
      </c>
      <c r="P54" s="120">
        <f t="shared" si="7"/>
        <v>0</v>
      </c>
    </row>
    <row r="55" spans="1:16" ht="13.8">
      <c r="A55" s="225" t="s">
        <v>9</v>
      </c>
      <c r="B55" s="226"/>
      <c r="C55" s="226"/>
      <c r="D55" s="226"/>
      <c r="E55" s="227"/>
      <c r="F55" s="83"/>
      <c r="G55" s="45"/>
      <c r="H55" s="45"/>
      <c r="I55" s="45"/>
      <c r="J55" s="46"/>
      <c r="K55" s="47"/>
      <c r="L55" s="126">
        <f>SUM(L13:L54)</f>
        <v>0</v>
      </c>
      <c r="M55" s="127">
        <f>SUM(M13:M54)</f>
        <v>0</v>
      </c>
      <c r="N55" s="127">
        <f>SUM(N13:N54)</f>
        <v>0</v>
      </c>
      <c r="O55" s="127">
        <f>SUM(O13:O54)</f>
        <v>0</v>
      </c>
      <c r="P55" s="128">
        <f>SUM(P13:P54)</f>
        <v>0</v>
      </c>
    </row>
    <row r="56" spans="1:16" ht="13.8">
      <c r="A56" s="222" t="s">
        <v>24</v>
      </c>
      <c r="B56" s="223"/>
      <c r="C56" s="223"/>
      <c r="D56" s="223"/>
      <c r="E56" s="224"/>
      <c r="F56" s="59"/>
      <c r="G56" s="8"/>
      <c r="H56" s="8"/>
      <c r="I56" s="8"/>
      <c r="J56" s="6"/>
      <c r="K56" s="84"/>
      <c r="L56" s="55"/>
      <c r="M56" s="61"/>
      <c r="N56" s="61"/>
      <c r="O56" s="61"/>
      <c r="P56" s="56"/>
    </row>
    <row r="57" spans="1:16" ht="14.4" thickBot="1">
      <c r="A57" s="228" t="s">
        <v>25</v>
      </c>
      <c r="B57" s="229"/>
      <c r="C57" s="229"/>
      <c r="D57" s="229"/>
      <c r="E57" s="230"/>
      <c r="F57" s="62"/>
      <c r="G57" s="27"/>
      <c r="H57" s="27"/>
      <c r="I57" s="27"/>
      <c r="J57" s="9"/>
      <c r="K57" s="39"/>
      <c r="L57" s="29"/>
      <c r="M57" s="30"/>
      <c r="N57" s="30"/>
      <c r="O57" s="30"/>
      <c r="P57" s="31"/>
    </row>
    <row r="58" spans="1:16" ht="14.4" thickBot="1">
      <c r="C58" s="33"/>
      <c r="D58" s="33"/>
      <c r="E58" s="33"/>
      <c r="F58" s="32"/>
      <c r="G58" s="32"/>
      <c r="H58" s="32"/>
      <c r="I58" s="32"/>
      <c r="J58" s="32"/>
      <c r="L58" s="70"/>
      <c r="M58" s="70"/>
      <c r="N58" s="70"/>
      <c r="O58" s="85" t="s">
        <v>26</v>
      </c>
      <c r="P58" s="86">
        <f>P55</f>
        <v>0</v>
      </c>
    </row>
    <row r="59" spans="1:16">
      <c r="C59" s="34" t="s">
        <v>18</v>
      </c>
      <c r="D59" s="35"/>
      <c r="E59" s="35"/>
      <c r="F59" s="35"/>
      <c r="G59" s="35"/>
      <c r="H59" s="35"/>
      <c r="I59" s="35"/>
      <c r="J59" s="35"/>
    </row>
    <row r="60" spans="1:16">
      <c r="C60" s="235" t="s">
        <v>186</v>
      </c>
      <c r="D60" s="235"/>
      <c r="E60" s="235"/>
      <c r="F60" s="235"/>
      <c r="G60" s="235"/>
      <c r="H60" s="235"/>
      <c r="I60" s="235"/>
      <c r="J60" s="235"/>
    </row>
    <row r="61" spans="1:16">
      <c r="C61" s="36" t="s">
        <v>185</v>
      </c>
      <c r="D61" s="41"/>
      <c r="E61" s="41"/>
      <c r="F61" s="41"/>
      <c r="G61" s="41"/>
      <c r="H61" s="41"/>
      <c r="I61" s="41"/>
      <c r="J61" s="41"/>
    </row>
    <row r="62" spans="1:16" ht="5.25" customHeight="1">
      <c r="C62" s="41"/>
      <c r="D62" s="41"/>
      <c r="E62" s="41"/>
      <c r="F62" s="41"/>
      <c r="G62" s="41"/>
      <c r="H62" s="41"/>
      <c r="I62" s="41"/>
      <c r="J62" s="41"/>
    </row>
    <row r="63" spans="1:16">
      <c r="C63" s="34" t="s">
        <v>44</v>
      </c>
      <c r="D63" s="36"/>
      <c r="E63" s="35"/>
      <c r="F63" s="35"/>
      <c r="G63" s="35"/>
      <c r="H63" s="35"/>
      <c r="I63" s="35"/>
      <c r="J63" s="35"/>
      <c r="K63" s="35"/>
    </row>
    <row r="64" spans="1:16">
      <c r="C64" s="238" t="s">
        <v>187</v>
      </c>
      <c r="D64" s="238"/>
      <c r="E64" s="238"/>
      <c r="F64" s="238"/>
      <c r="G64" s="238"/>
      <c r="H64" s="238"/>
      <c r="I64" s="238"/>
      <c r="J64" s="238"/>
      <c r="K64" s="238"/>
    </row>
    <row r="65" spans="1:16">
      <c r="C65" s="36" t="s">
        <v>185</v>
      </c>
      <c r="D65" s="36"/>
      <c r="E65" s="35"/>
      <c r="F65" s="35"/>
      <c r="G65" s="35"/>
      <c r="H65" s="35"/>
      <c r="I65" s="35"/>
      <c r="J65" s="35"/>
      <c r="K65" s="35"/>
    </row>
    <row r="66" spans="1:16" hidden="1">
      <c r="A66" s="63" t="s">
        <v>27</v>
      </c>
      <c r="B66" s="63"/>
      <c r="C66" s="64"/>
      <c r="D66" s="65"/>
      <c r="E66" s="66"/>
      <c r="F66" s="35"/>
      <c r="G66" s="35"/>
      <c r="H66" s="35"/>
      <c r="I66" s="35"/>
      <c r="J66" s="35"/>
    </row>
    <row r="67" spans="1:16" hidden="1">
      <c r="A67" s="67">
        <v>1</v>
      </c>
      <c r="B67" s="67"/>
      <c r="C67" s="248" t="s">
        <v>28</v>
      </c>
      <c r="D67" s="248"/>
      <c r="E67" s="248"/>
    </row>
    <row r="68" spans="1:16" ht="35.25" hidden="1" customHeight="1">
      <c r="A68" s="68">
        <v>2</v>
      </c>
      <c r="B68" s="68"/>
      <c r="C68" s="244" t="s">
        <v>29</v>
      </c>
      <c r="D68" s="244"/>
      <c r="E68" s="244"/>
    </row>
    <row r="69" spans="1:16" ht="23.25" hidden="1" customHeight="1">
      <c r="A69" s="67">
        <v>3</v>
      </c>
      <c r="B69" s="67"/>
      <c r="C69" s="244" t="s">
        <v>30</v>
      </c>
      <c r="D69" s="244"/>
      <c r="E69" s="244"/>
    </row>
    <row r="70" spans="1:16" s="2" customFormat="1" ht="23.25" hidden="1" customHeight="1">
      <c r="A70" s="68">
        <v>4</v>
      </c>
      <c r="B70" s="68"/>
      <c r="C70" s="244" t="s">
        <v>31</v>
      </c>
      <c r="D70" s="244"/>
      <c r="E70" s="244"/>
      <c r="J70" s="1"/>
      <c r="K70" s="1"/>
      <c r="L70" s="1"/>
      <c r="M70" s="1"/>
      <c r="N70" s="1"/>
      <c r="O70" s="1"/>
      <c r="P70" s="1"/>
    </row>
    <row r="71" spans="1:16" s="2" customFormat="1" hidden="1">
      <c r="A71" s="67">
        <v>5</v>
      </c>
      <c r="B71" s="67"/>
      <c r="C71" s="244" t="s">
        <v>36</v>
      </c>
      <c r="D71" s="244"/>
      <c r="E71" s="244"/>
      <c r="J71" s="1"/>
      <c r="K71" s="1"/>
      <c r="L71" s="1"/>
      <c r="M71" s="1"/>
      <c r="N71" s="1"/>
      <c r="O71" s="1"/>
      <c r="P71" s="1"/>
    </row>
    <row r="72" spans="1:16" s="2" customFormat="1" ht="23.25" hidden="1" customHeight="1">
      <c r="A72" s="68">
        <v>6</v>
      </c>
      <c r="B72" s="68"/>
      <c r="C72" s="244" t="s">
        <v>32</v>
      </c>
      <c r="D72" s="244"/>
      <c r="E72" s="244"/>
      <c r="J72" s="1"/>
      <c r="K72" s="1"/>
      <c r="L72" s="1"/>
      <c r="M72" s="1"/>
      <c r="N72" s="1"/>
      <c r="O72" s="1"/>
      <c r="P72" s="1"/>
    </row>
    <row r="73" spans="1:16" s="2" customFormat="1" ht="23.25" hidden="1" customHeight="1">
      <c r="A73" s="67">
        <v>7</v>
      </c>
      <c r="B73" s="67"/>
      <c r="C73" s="244" t="s">
        <v>33</v>
      </c>
      <c r="D73" s="244"/>
      <c r="E73" s="244"/>
      <c r="J73" s="1"/>
      <c r="K73" s="1"/>
      <c r="L73" s="1"/>
      <c r="M73" s="1"/>
      <c r="N73" s="1"/>
      <c r="O73" s="1"/>
      <c r="P73" s="1"/>
    </row>
    <row r="74" spans="1:16" s="2" customFormat="1" ht="23.25" hidden="1" customHeight="1">
      <c r="A74" s="68">
        <v>8</v>
      </c>
      <c r="B74" s="114"/>
      <c r="C74" s="245" t="s">
        <v>37</v>
      </c>
      <c r="D74" s="246"/>
      <c r="E74" s="247"/>
      <c r="J74" s="1"/>
      <c r="K74" s="1"/>
      <c r="L74" s="1"/>
      <c r="M74" s="1"/>
      <c r="N74" s="1"/>
      <c r="O74" s="1"/>
      <c r="P74" s="1"/>
    </row>
    <row r="75" spans="1:16" s="2" customFormat="1" hidden="1">
      <c r="A75" s="67">
        <v>9</v>
      </c>
      <c r="B75" s="115"/>
      <c r="C75" s="241" t="s">
        <v>34</v>
      </c>
      <c r="D75" s="242"/>
      <c r="E75" s="243"/>
      <c r="J75" s="1"/>
      <c r="K75" s="1"/>
      <c r="L75" s="1"/>
      <c r="M75" s="1"/>
      <c r="N75" s="1"/>
      <c r="O75" s="1"/>
      <c r="P75" s="1"/>
    </row>
    <row r="76" spans="1:16" s="2" customFormat="1" hidden="1">
      <c r="A76" s="68">
        <v>10</v>
      </c>
      <c r="B76" s="114"/>
      <c r="C76" s="241" t="s">
        <v>38</v>
      </c>
      <c r="D76" s="242"/>
      <c r="E76" s="243"/>
      <c r="J76" s="1"/>
      <c r="K76" s="1"/>
      <c r="L76" s="1"/>
      <c r="M76" s="1"/>
      <c r="N76" s="1"/>
      <c r="O76" s="1"/>
      <c r="P76" s="1"/>
    </row>
    <row r="77" spans="1:16" s="2" customFormat="1" hidden="1">
      <c r="A77" s="67">
        <v>11</v>
      </c>
      <c r="B77" s="115"/>
      <c r="C77" s="241" t="s">
        <v>40</v>
      </c>
      <c r="D77" s="242"/>
      <c r="E77" s="243"/>
      <c r="J77" s="1"/>
      <c r="K77" s="1"/>
      <c r="L77" s="1"/>
      <c r="M77" s="1"/>
      <c r="N77" s="1"/>
      <c r="O77" s="1"/>
      <c r="P77" s="1"/>
    </row>
    <row r="78" spans="1:16" s="2" customFormat="1" ht="23.25" hidden="1" customHeight="1">
      <c r="A78" s="68">
        <v>12</v>
      </c>
      <c r="B78" s="114"/>
      <c r="C78" s="241" t="s">
        <v>41</v>
      </c>
      <c r="D78" s="242"/>
      <c r="E78" s="243"/>
      <c r="J78" s="1"/>
      <c r="K78" s="1"/>
      <c r="L78" s="1"/>
      <c r="M78" s="1"/>
      <c r="N78" s="1"/>
      <c r="O78" s="1"/>
      <c r="P78" s="1"/>
    </row>
    <row r="79" spans="1:16" s="2" customFormat="1" ht="12.75" hidden="1" customHeight="1">
      <c r="A79" s="69"/>
      <c r="B79" s="69"/>
      <c r="C79" s="74"/>
      <c r="D79" s="74"/>
      <c r="E79" s="74"/>
      <c r="J79" s="1"/>
      <c r="K79" s="1"/>
      <c r="L79" s="1"/>
      <c r="M79" s="1"/>
      <c r="N79" s="1"/>
      <c r="O79" s="1"/>
      <c r="P79" s="1"/>
    </row>
    <row r="80" spans="1:16" s="2" customFormat="1" ht="12.75" hidden="1" customHeight="1">
      <c r="A80" s="69"/>
      <c r="B80" s="69"/>
      <c r="C80" s="74"/>
      <c r="D80" s="74"/>
      <c r="E80" s="74"/>
      <c r="J80" s="1"/>
      <c r="K80" s="1"/>
      <c r="L80" s="1"/>
      <c r="M80" s="1"/>
      <c r="N80" s="1"/>
      <c r="O80" s="1"/>
      <c r="P80" s="1"/>
    </row>
    <row r="81" spans="1:16" s="2" customFormat="1" hidden="1">
      <c r="A81" s="70"/>
      <c r="B81" s="70"/>
      <c r="C81" s="71" t="s">
        <v>39</v>
      </c>
      <c r="D81" s="36"/>
      <c r="E81" s="72"/>
      <c r="J81" s="1"/>
      <c r="K81" s="1"/>
      <c r="L81" s="1"/>
      <c r="M81" s="1"/>
      <c r="N81" s="1"/>
      <c r="O81" s="1"/>
      <c r="P81" s="1"/>
    </row>
    <row r="82" spans="1:16" s="2" customFormat="1" ht="15.6" hidden="1">
      <c r="A82" s="70"/>
      <c r="B82" s="70"/>
      <c r="C82" s="73" t="s">
        <v>35</v>
      </c>
      <c r="D82" s="36"/>
      <c r="E82" s="72"/>
      <c r="J82" s="1"/>
      <c r="K82" s="1"/>
      <c r="L82" s="1"/>
      <c r="M82" s="1"/>
      <c r="N82" s="1"/>
      <c r="O82" s="1"/>
      <c r="P82" s="1"/>
    </row>
  </sheetData>
  <mergeCells count="27">
    <mergeCell ref="A1:P1"/>
    <mergeCell ref="L11:P11"/>
    <mergeCell ref="A55:E55"/>
    <mergeCell ref="A56:E56"/>
    <mergeCell ref="A57:E57"/>
    <mergeCell ref="C60:J60"/>
    <mergeCell ref="D4:P4"/>
    <mergeCell ref="D3:P3"/>
    <mergeCell ref="C64:K64"/>
    <mergeCell ref="A11:A12"/>
    <mergeCell ref="C11:C12"/>
    <mergeCell ref="D11:D12"/>
    <mergeCell ref="E11:E12"/>
    <mergeCell ref="F11:K11"/>
    <mergeCell ref="B11:B12"/>
    <mergeCell ref="C67:E67"/>
    <mergeCell ref="C68:E68"/>
    <mergeCell ref="C69:E69"/>
    <mergeCell ref="C70:E70"/>
    <mergeCell ref="C71:E71"/>
    <mergeCell ref="C77:E77"/>
    <mergeCell ref="C78:E78"/>
    <mergeCell ref="C72:E72"/>
    <mergeCell ref="C73:E73"/>
    <mergeCell ref="C74:E74"/>
    <mergeCell ref="C75:E75"/>
    <mergeCell ref="C76:E76"/>
  </mergeCells>
  <pageMargins left="0.70866141732283472" right="0.70866141732283472" top="0.74803149606299213" bottom="0.74803149606299213" header="0.31496062992125984" footer="0.31496062992125984"/>
  <pageSetup paperSize="9" scale="55" firstPageNumber="12" orientation="landscape" useFirstPageNumber="1" r:id="rId1"/>
  <headerFooter>
    <oddHeader>&amp;R&amp;"Times New Roman,Regular"PROJEKTS 3</oddHeader>
    <oddFooter>&amp;R&amp;"Times New Roman,Regular"&amp;P</oddFooter>
  </headerFooter>
  <drawing r:id="rId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Pasutitaja_Buvniecibas_kopt</vt:lpstr>
      <vt:lpstr>Buvniecibas_koptame</vt:lpstr>
      <vt:lpstr>Kopsavilkums</vt:lpstr>
      <vt:lpstr>GT_1.karta</vt:lpstr>
      <vt:lpstr>ELT_apgaismojums_1.karta</vt:lpstr>
      <vt:lpstr>Sheet1</vt:lpstr>
      <vt:lpstr>Buvniecibas_koptame!Print_Area</vt:lpstr>
      <vt:lpstr>ELT_apgaismojums_1.karta!Print_Area</vt:lpstr>
      <vt:lpstr>GT_1.karta!Print_Area</vt:lpstr>
      <vt:lpstr>Kopsavilkums!Print_Area</vt:lpstr>
      <vt:lpstr>Pasutitaja_Buvniecibas_kopt!Print_Area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Križanovskis</dc:creator>
  <cp:lastModifiedBy>Liga_Blate</cp:lastModifiedBy>
  <cp:lastPrinted>2013-11-04T15:08:42Z</cp:lastPrinted>
  <dcterms:created xsi:type="dcterms:W3CDTF">2005-05-23T04:50:33Z</dcterms:created>
  <dcterms:modified xsi:type="dcterms:W3CDTF">2013-11-04T15:25:56Z</dcterms:modified>
</cp:coreProperties>
</file>